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alisiseconomico04\Desktop\"/>
    </mc:Choice>
  </mc:AlternateContent>
  <xr:revisionPtr revIDLastSave="0" documentId="8_{0B9ADF27-269C-4563-9603-5DA33B5E94BE}" xr6:coauthVersionLast="47" xr6:coauthVersionMax="47" xr10:uidLastSave="{00000000-0000-0000-0000-000000000000}"/>
  <bookViews>
    <workbookView xWindow="28680" yWindow="-120" windowWidth="29040" windowHeight="15720" xr2:uid="{5E5C9D61-3323-4C94-B207-A575B065CEEB}"/>
  </bookViews>
  <sheets>
    <sheet name="WEB" sheetId="1" r:id="rId1"/>
  </sheets>
  <externalReferences>
    <externalReference r:id="rId2"/>
  </externalReferences>
  <definedNames>
    <definedName name="_xlnm._FilterDatabase" localSheetId="0" hidden="1">WEB!$B$13:$I$13</definedName>
    <definedName name="_xlnm.Print_Area" localSheetId="0">WEB!$A$1:$J$26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1" i="1" l="1"/>
  <c r="G21" i="1"/>
  <c r="D21" i="1"/>
  <c r="C21" i="1"/>
  <c r="I21" i="1" s="1"/>
  <c r="H20" i="1"/>
  <c r="G20" i="1" s="1"/>
  <c r="I20" i="1" s="1"/>
  <c r="E20" i="1"/>
  <c r="D20" i="1"/>
  <c r="C20" i="1"/>
  <c r="H19" i="1"/>
  <c r="G19" i="1" s="1"/>
  <c r="D19" i="1"/>
  <c r="C19" i="1"/>
  <c r="I19" i="1" s="1"/>
  <c r="H18" i="1"/>
  <c r="G18" i="1" s="1"/>
  <c r="I18" i="1" s="1"/>
  <c r="D18" i="1"/>
  <c r="E18" i="1" s="1"/>
  <c r="C18" i="1"/>
  <c r="H17" i="1"/>
  <c r="G17" i="1" s="1"/>
  <c r="D17" i="1"/>
  <c r="C17" i="1"/>
  <c r="I17" i="1" s="1"/>
  <c r="H16" i="1"/>
  <c r="G16" i="1" s="1"/>
  <c r="D16" i="1"/>
  <c r="C16" i="1"/>
  <c r="H15" i="1"/>
  <c r="G15" i="1" s="1"/>
  <c r="I15" i="1" s="1"/>
  <c r="D15" i="1"/>
  <c r="E15" i="1" s="1"/>
  <c r="C15" i="1"/>
  <c r="H14" i="1"/>
  <c r="G14" i="1" s="1"/>
  <c r="D14" i="1"/>
  <c r="D23" i="1" s="1"/>
  <c r="C14" i="1"/>
  <c r="E14" i="1" s="1"/>
  <c r="B11" i="1"/>
  <c r="C13" i="1" s="1"/>
  <c r="I16" i="1" l="1"/>
  <c r="G23" i="1"/>
  <c r="F14" i="1"/>
  <c r="E21" i="1"/>
  <c r="F21" i="1"/>
  <c r="E19" i="1"/>
  <c r="F19" i="1" s="1"/>
  <c r="I14" i="1"/>
  <c r="E17" i="1"/>
  <c r="F20" i="1"/>
  <c r="C23" i="1"/>
  <c r="F18" i="1"/>
  <c r="E16" i="1"/>
  <c r="F16" i="1" s="1"/>
  <c r="F17" i="1"/>
  <c r="F15" i="1"/>
  <c r="H23" i="1"/>
  <c r="I23" i="1" l="1"/>
</calcChain>
</file>

<file path=xl/sharedStrings.xml><?xml version="1.0" encoding="utf-8"?>
<sst xmlns="http://schemas.openxmlformats.org/spreadsheetml/2006/main" count="17" uniqueCount="17">
  <si>
    <t>Tiempo para agotamiento de existencias</t>
  </si>
  <si>
    <t>PRODUCTO</t>
  </si>
  <si>
    <t>RETIROS BBLS</t>
  </si>
  <si>
    <t>Días para agotamiento de inventarios**</t>
  </si>
  <si>
    <t>Fecha de Agotamiento Estimada</t>
  </si>
  <si>
    <r>
      <t xml:space="preserve">Capacidad de Almacenaje </t>
    </r>
    <r>
      <rPr>
        <b/>
        <sz val="8"/>
        <color indexed="12"/>
        <rFont val="Montserrat"/>
      </rPr>
      <t>Operativa</t>
    </r>
  </si>
  <si>
    <t>Capacidad de Almacenaje Instalada</t>
  </si>
  <si>
    <r>
      <t xml:space="preserve">Porcentaje de Utilización </t>
    </r>
    <r>
      <rPr>
        <b/>
        <sz val="8"/>
        <color indexed="12"/>
        <rFont val="Montserrat"/>
      </rPr>
      <t>Operativa</t>
    </r>
  </si>
  <si>
    <t>GLP</t>
  </si>
  <si>
    <t>AVIACIÓN</t>
  </si>
  <si>
    <t>SUPERIOR</t>
  </si>
  <si>
    <t>REGULAR</t>
  </si>
  <si>
    <t>JET A-1</t>
  </si>
  <si>
    <t>DIESEL LS</t>
  </si>
  <si>
    <t>BUNKER C (Venta)</t>
  </si>
  <si>
    <t>BUNKER C (Consumo)</t>
  </si>
  <si>
    <t>TOTALES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</si>
</sst>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&quot;a partir del día &quot;\ dddd\ dd/mmmm/yyyy"/>
    <numFmt numFmtId="165" formatCode="&quot;Inventarios del día &quot;dd/mm/yyyy"/>
    <numFmt numFmtId="166" formatCode="#,##0.0"/>
    <numFmt numFmtId="167" formatCode="d/mmm/yyyy;@"/>
    <numFmt numFmtId="168" formatCode="0.0%"/>
    <numFmt numFmtId="169" formatCode="#,##0.0000000000"/>
    <numFmt numFmtId="170" formatCode="0.0"/>
  </numFmts>
  <fonts count="34" x14ac:knownFonts="1">
    <font>
      <sz val="10"/>
      <name val="Arial"/>
      <family val="2"/>
    </font>
    <font>
      <sz val="10"/>
      <name val="Arial"/>
      <family val="2"/>
    </font>
    <font>
      <sz val="10"/>
      <name val="Montserrat"/>
    </font>
    <font>
      <b/>
      <sz val="16"/>
      <name val="Montserrat"/>
    </font>
    <font>
      <b/>
      <sz val="10"/>
      <name val="Montserrat"/>
    </font>
    <font>
      <b/>
      <sz val="8"/>
      <name val="Montserrat"/>
    </font>
    <font>
      <b/>
      <sz val="8"/>
      <color indexed="12"/>
      <name val="Montserrat"/>
    </font>
    <font>
      <sz val="10"/>
      <color indexed="61"/>
      <name val="Montserrat"/>
    </font>
    <font>
      <b/>
      <sz val="10"/>
      <color theme="3"/>
      <name val="Montserrat"/>
    </font>
    <font>
      <b/>
      <sz val="10"/>
      <color indexed="61"/>
      <name val="Montserrat"/>
    </font>
    <font>
      <sz val="10"/>
      <color indexed="61"/>
      <name val="Arial"/>
      <family val="2"/>
    </font>
    <font>
      <sz val="10"/>
      <color indexed="14"/>
      <name val="Montserrat"/>
    </font>
    <font>
      <b/>
      <sz val="10"/>
      <color rgb="FF800080"/>
      <name val="Montserrat"/>
    </font>
    <font>
      <b/>
      <sz val="10"/>
      <color indexed="14"/>
      <name val="Montserrat"/>
    </font>
    <font>
      <b/>
      <sz val="10"/>
      <color indexed="10"/>
      <name val="Montserrat"/>
    </font>
    <font>
      <sz val="10"/>
      <color indexed="14"/>
      <name val="Arial"/>
      <family val="2"/>
    </font>
    <font>
      <sz val="10"/>
      <color indexed="10"/>
      <name val="Montserrat"/>
    </font>
    <font>
      <sz val="10"/>
      <color rgb="FFFF0000"/>
      <name val="Arial"/>
      <family val="2"/>
    </font>
    <font>
      <sz val="10"/>
      <color indexed="10"/>
      <name val="Arial"/>
      <family val="2"/>
    </font>
    <font>
      <sz val="10"/>
      <color indexed="53"/>
      <name val="Montserrat"/>
    </font>
    <font>
      <b/>
      <sz val="10"/>
      <color indexed="53"/>
      <name val="Montserrat"/>
    </font>
    <font>
      <sz val="10"/>
      <color theme="9" tint="-0.249977111117893"/>
      <name val="Arial"/>
      <family val="2"/>
    </font>
    <font>
      <sz val="10"/>
      <color indexed="53"/>
      <name val="Arial"/>
      <family val="2"/>
    </font>
    <font>
      <sz val="10"/>
      <color indexed="48"/>
      <name val="Montserrat"/>
    </font>
    <font>
      <b/>
      <sz val="10"/>
      <color indexed="48"/>
      <name val="Montserrat"/>
    </font>
    <font>
      <sz val="10"/>
      <color indexed="48"/>
      <name val="Arial"/>
      <family val="2"/>
    </font>
    <font>
      <sz val="10"/>
      <color indexed="17"/>
      <name val="Montserrat"/>
    </font>
    <font>
      <b/>
      <sz val="10"/>
      <color rgb="FF008000"/>
      <name val="Montserrat"/>
    </font>
    <font>
      <sz val="10"/>
      <color indexed="17"/>
      <name val="Arial"/>
      <family val="2"/>
    </font>
    <font>
      <sz val="10"/>
      <color indexed="8"/>
      <name val="Montserrat"/>
    </font>
    <font>
      <b/>
      <sz val="10"/>
      <color indexed="8"/>
      <name val="Montserrat"/>
    </font>
    <font>
      <sz val="10"/>
      <color indexed="8"/>
      <name val="Arial"/>
      <family val="2"/>
    </font>
    <font>
      <b/>
      <sz val="12"/>
      <color indexed="8"/>
      <name val="Montserrat"/>
    </font>
    <font>
      <sz val="9"/>
      <name val="Montserrat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3">
    <xf numFmtId="0" fontId="0" fillId="0" borderId="0" xfId="0"/>
    <xf numFmtId="0" fontId="2" fillId="0" borderId="0" xfId="0" applyFont="1"/>
    <xf numFmtId="4" fontId="2" fillId="0" borderId="0" xfId="0" applyNumberFormat="1" applyFont="1"/>
    <xf numFmtId="10" fontId="2" fillId="0" borderId="0" xfId="0" applyNumberFormat="1" applyFont="1"/>
    <xf numFmtId="0" fontId="3" fillId="0" borderId="0" xfId="0" applyFont="1" applyAlignment="1">
      <alignment horizontal="center" vertical="center"/>
    </xf>
    <xf numFmtId="164" fontId="4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165" fontId="4" fillId="0" borderId="2" xfId="0" applyNumberFormat="1" applyFont="1" applyBorder="1" applyAlignment="1">
      <alignment horizontal="center" vertical="center" wrapText="1" shrinkToFit="1"/>
    </xf>
    <xf numFmtId="0" fontId="4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7" fillId="0" borderId="0" xfId="0" applyFont="1"/>
    <xf numFmtId="0" fontId="8" fillId="0" borderId="5" xfId="0" applyFont="1" applyBorder="1" applyAlignment="1">
      <alignment horizontal="center"/>
    </xf>
    <xf numFmtId="4" fontId="7" fillId="0" borderId="6" xfId="0" applyNumberFormat="1" applyFont="1" applyBorder="1"/>
    <xf numFmtId="166" fontId="9" fillId="0" borderId="6" xfId="0" applyNumberFormat="1" applyFont="1" applyBorder="1"/>
    <xf numFmtId="4" fontId="4" fillId="2" borderId="7" xfId="0" applyNumberFormat="1" applyFont="1" applyFill="1" applyBorder="1" applyAlignment="1">
      <alignment horizontal="center"/>
    </xf>
    <xf numFmtId="167" fontId="4" fillId="2" borderId="7" xfId="0" applyNumberFormat="1" applyFont="1" applyFill="1" applyBorder="1"/>
    <xf numFmtId="3" fontId="9" fillId="0" borderId="7" xfId="0" applyNumberFormat="1" applyFont="1" applyBorder="1"/>
    <xf numFmtId="168" fontId="9" fillId="0" borderId="8" xfId="1" applyNumberFormat="1" applyFont="1" applyBorder="1"/>
    <xf numFmtId="0" fontId="10" fillId="0" borderId="0" xfId="0" applyFont="1"/>
    <xf numFmtId="0" fontId="11" fillId="0" borderId="0" xfId="0" applyFont="1"/>
    <xf numFmtId="0" fontId="12" fillId="0" borderId="9" xfId="0" applyFont="1" applyBorder="1" applyAlignment="1">
      <alignment horizontal="center"/>
    </xf>
    <xf numFmtId="4" fontId="7" fillId="0" borderId="10" xfId="0" applyNumberFormat="1" applyFont="1" applyBorder="1"/>
    <xf numFmtId="166" fontId="13" fillId="0" borderId="10" xfId="0" applyNumberFormat="1" applyFont="1" applyBorder="1"/>
    <xf numFmtId="4" fontId="4" fillId="0" borderId="11" xfId="0" applyNumberFormat="1" applyFont="1" applyBorder="1" applyAlignment="1">
      <alignment horizontal="center"/>
    </xf>
    <xf numFmtId="167" fontId="4" fillId="0" borderId="11" xfId="0" applyNumberFormat="1" applyFont="1" applyBorder="1"/>
    <xf numFmtId="3" fontId="13" fillId="0" borderId="11" xfId="0" applyNumberFormat="1" applyFont="1" applyBorder="1"/>
    <xf numFmtId="168" fontId="14" fillId="0" borderId="12" xfId="1" applyNumberFormat="1" applyFont="1" applyBorder="1"/>
    <xf numFmtId="0" fontId="15" fillId="0" borderId="0" xfId="0" applyFont="1"/>
    <xf numFmtId="0" fontId="16" fillId="0" borderId="0" xfId="0" applyFont="1"/>
    <xf numFmtId="0" fontId="14" fillId="0" borderId="9" xfId="0" applyFont="1" applyBorder="1" applyAlignment="1">
      <alignment horizontal="center"/>
    </xf>
    <xf numFmtId="166" fontId="14" fillId="0" borderId="11" xfId="0" applyNumberFormat="1" applyFont="1" applyBorder="1"/>
    <xf numFmtId="3" fontId="14" fillId="0" borderId="11" xfId="0" applyNumberFormat="1" applyFont="1" applyBorder="1"/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9" xfId="0" applyFont="1" applyBorder="1" applyAlignment="1">
      <alignment horizontal="center"/>
    </xf>
    <xf numFmtId="166" fontId="20" fillId="0" borderId="10" xfId="0" applyNumberFormat="1" applyFont="1" applyBorder="1"/>
    <xf numFmtId="3" fontId="20" fillId="0" borderId="11" xfId="0" applyNumberFormat="1" applyFont="1" applyBorder="1"/>
    <xf numFmtId="168" fontId="20" fillId="0" borderId="12" xfId="1" applyNumberFormat="1" applyFont="1" applyBorder="1"/>
    <xf numFmtId="0" fontId="21" fillId="0" borderId="0" xfId="0" applyFont="1"/>
    <xf numFmtId="0" fontId="22" fillId="0" borderId="0" xfId="0" applyFont="1"/>
    <xf numFmtId="0" fontId="23" fillId="0" borderId="0" xfId="0" applyFont="1"/>
    <xf numFmtId="0" fontId="24" fillId="0" borderId="9" xfId="0" applyFont="1" applyBorder="1" applyAlignment="1">
      <alignment horizontal="center"/>
    </xf>
    <xf numFmtId="166" fontId="24" fillId="0" borderId="10" xfId="0" applyNumberFormat="1" applyFont="1" applyBorder="1"/>
    <xf numFmtId="3" fontId="24" fillId="0" borderId="11" xfId="0" applyNumberFormat="1" applyFont="1" applyBorder="1"/>
    <xf numFmtId="168" fontId="24" fillId="0" borderId="12" xfId="1" applyNumberFormat="1" applyFont="1" applyBorder="1"/>
    <xf numFmtId="0" fontId="25" fillId="0" borderId="0" xfId="0" applyFont="1"/>
    <xf numFmtId="0" fontId="26" fillId="0" borderId="0" xfId="0" applyFont="1"/>
    <xf numFmtId="0" fontId="27" fillId="0" borderId="9" xfId="0" applyFont="1" applyBorder="1" applyAlignment="1">
      <alignment horizontal="center"/>
    </xf>
    <xf numFmtId="4" fontId="27" fillId="0" borderId="10" xfId="0" applyNumberFormat="1" applyFont="1" applyBorder="1" applyAlignment="1">
      <alignment horizontal="right"/>
    </xf>
    <xf numFmtId="3" fontId="27" fillId="0" borderId="11" xfId="0" applyNumberFormat="1" applyFont="1" applyBorder="1"/>
    <xf numFmtId="168" fontId="27" fillId="0" borderId="12" xfId="1" applyNumberFormat="1" applyFont="1" applyBorder="1"/>
    <xf numFmtId="169" fontId="28" fillId="0" borderId="0" xfId="0" applyNumberFormat="1" applyFont="1"/>
    <xf numFmtId="0" fontId="28" fillId="0" borderId="0" xfId="0" applyFont="1"/>
    <xf numFmtId="0" fontId="29" fillId="0" borderId="0" xfId="0" applyFont="1"/>
    <xf numFmtId="0" fontId="30" fillId="0" borderId="13" xfId="0" applyFont="1" applyBorder="1" applyAlignment="1">
      <alignment horizontal="center"/>
    </xf>
    <xf numFmtId="166" fontId="30" fillId="0" borderId="14" xfId="0" applyNumberFormat="1" applyFont="1" applyBorder="1"/>
    <xf numFmtId="4" fontId="4" fillId="0" borderId="15" xfId="0" applyNumberFormat="1" applyFont="1" applyBorder="1" applyAlignment="1">
      <alignment horizontal="center"/>
    </xf>
    <xf numFmtId="167" fontId="4" fillId="0" borderId="15" xfId="0" applyNumberFormat="1" applyFont="1" applyBorder="1"/>
    <xf numFmtId="3" fontId="30" fillId="0" borderId="15" xfId="0" applyNumberFormat="1" applyFont="1" applyBorder="1"/>
    <xf numFmtId="168" fontId="30" fillId="0" borderId="16" xfId="1" applyNumberFormat="1" applyFont="1" applyBorder="1"/>
    <xf numFmtId="0" fontId="31" fillId="0" borderId="0" xfId="0" applyFont="1"/>
    <xf numFmtId="0" fontId="30" fillId="0" borderId="9" xfId="0" applyFont="1" applyBorder="1" applyAlignment="1">
      <alignment horizontal="center"/>
    </xf>
    <xf numFmtId="166" fontId="30" fillId="0" borderId="10" xfId="0" applyNumberFormat="1" applyFont="1" applyBorder="1"/>
    <xf numFmtId="3" fontId="30" fillId="0" borderId="11" xfId="0" applyNumberFormat="1" applyFont="1" applyBorder="1"/>
    <xf numFmtId="168" fontId="30" fillId="0" borderId="12" xfId="1" applyNumberFormat="1" applyFont="1" applyBorder="1"/>
    <xf numFmtId="4" fontId="31" fillId="0" borderId="0" xfId="0" applyNumberFormat="1" applyFont="1"/>
    <xf numFmtId="0" fontId="4" fillId="0" borderId="17" xfId="0" applyFont="1" applyBorder="1" applyAlignment="1">
      <alignment horizontal="center"/>
    </xf>
    <xf numFmtId="4" fontId="4" fillId="0" borderId="3" xfId="0" applyNumberFormat="1" applyFont="1" applyBorder="1"/>
    <xf numFmtId="166" fontId="4" fillId="0" borderId="2" xfId="0" applyNumberFormat="1" applyFont="1" applyBorder="1"/>
    <xf numFmtId="0" fontId="2" fillId="0" borderId="3" xfId="0" applyFont="1" applyBorder="1"/>
    <xf numFmtId="3" fontId="4" fillId="0" borderId="2" xfId="0" applyNumberFormat="1" applyFont="1" applyBorder="1"/>
    <xf numFmtId="3" fontId="4" fillId="0" borderId="3" xfId="0" applyNumberFormat="1" applyFont="1" applyBorder="1"/>
    <xf numFmtId="168" fontId="32" fillId="0" borderId="2" xfId="1" applyNumberFormat="1" applyFont="1" applyBorder="1"/>
    <xf numFmtId="3" fontId="0" fillId="0" borderId="0" xfId="0" applyNumberFormat="1"/>
    <xf numFmtId="0" fontId="33" fillId="0" borderId="18" xfId="0" applyFont="1" applyBorder="1"/>
    <xf numFmtId="0" fontId="1" fillId="0" borderId="0" xfId="0" applyFont="1" applyAlignment="1">
      <alignment horizontal="center" vertical="center" wrapText="1"/>
    </xf>
    <xf numFmtId="170" fontId="2" fillId="0" borderId="0" xfId="0" applyNumberFormat="1" applyFont="1"/>
    <xf numFmtId="4" fontId="0" fillId="0" borderId="0" xfId="0" applyNumberFormat="1"/>
    <xf numFmtId="10" fontId="0" fillId="0" borderId="0" xfId="0" applyNumberFormat="1"/>
  </cellXfs>
  <cellStyles count="2">
    <cellStyle name="Normal" xfId="0" builtinId="0"/>
    <cellStyle name="Porcentaje" xfId="1" builtinId="5"/>
  </cellStyles>
  <dxfs count="9">
    <dxf>
      <font>
        <b/>
        <i val="0"/>
        <condense val="0"/>
        <extend val="0"/>
        <color indexed="10"/>
      </font>
      <fill>
        <patternFill>
          <bgColor indexed="34"/>
        </patternFill>
      </fill>
    </dxf>
    <dxf>
      <font>
        <b/>
        <i val="0"/>
        <condense val="0"/>
        <extend val="0"/>
        <color indexed="10"/>
      </font>
      <fill>
        <patternFill>
          <bgColor indexed="34"/>
        </patternFill>
      </fill>
    </dxf>
    <dxf>
      <font>
        <b/>
        <i val="0"/>
        <condense val="0"/>
        <extend val="0"/>
        <color indexed="10"/>
      </font>
      <fill>
        <patternFill>
          <bgColor indexed="34"/>
        </patternFill>
      </fill>
    </dxf>
    <dxf>
      <font>
        <b/>
        <i val="0"/>
        <condense val="0"/>
        <extend val="0"/>
        <color indexed="10"/>
      </font>
      <fill>
        <patternFill>
          <bgColor indexed="34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34"/>
        </patternFill>
      </fill>
    </dxf>
    <dxf>
      <font>
        <b/>
        <i val="0"/>
        <condense val="0"/>
        <extend val="0"/>
        <color indexed="10"/>
      </font>
      <fill>
        <patternFill>
          <bgColor indexed="34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215347</xdr:colOff>
      <xdr:row>0</xdr:row>
      <xdr:rowOff>149087</xdr:rowOff>
    </xdr:from>
    <xdr:to>
      <xdr:col>3</xdr:col>
      <xdr:colOff>231912</xdr:colOff>
      <xdr:row>6</xdr:row>
      <xdr:rowOff>43548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0A7B589-90C7-43FF-AA96-A084FB673F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9647" y="149087"/>
          <a:ext cx="2531165" cy="86601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Archivos%20MEM\INVENTARIOS%202024\INVENTARIOS%20AL%2021%20OCTUBRE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medio Retiro Mensual"/>
      <sheetName val="Term Atlantico"/>
      <sheetName val="Term Pacifico"/>
      <sheetName val="Inventarios Disponibles"/>
      <sheetName val="WEB"/>
      <sheetName val="Agotamiento"/>
      <sheetName val="RESUMEN"/>
      <sheetName val="21 OCTUBRE"/>
      <sheetName val="20 OCTUBRE "/>
      <sheetName val="18 OCTUBRE "/>
      <sheetName val="17 OCTUBRE"/>
      <sheetName val="16 OCTUBRE"/>
      <sheetName val="15 OCTUBRE"/>
      <sheetName val="14 OCTUBRE"/>
      <sheetName val="11 OCTUBRE"/>
      <sheetName val="10 OCTUBRE"/>
      <sheetName val="09 OCTUBRE"/>
      <sheetName val="08 OCTUBRE"/>
      <sheetName val="07 OCTUBRE"/>
      <sheetName val="04 OCTUBRE"/>
      <sheetName val="03 OCTUBRE"/>
      <sheetName val="02 OCTUBRE"/>
      <sheetName val="01 OCTUBRE"/>
      <sheetName val="30 SEPTIEMBRE"/>
      <sheetName val="27 SEPTIEMBRE"/>
      <sheetName val="26 SEPTIEMBRE"/>
      <sheetName val="25 SEPTIEMBRE"/>
      <sheetName val="24 SEPTIEMBRE "/>
      <sheetName val="23 SEPTIEMBRE "/>
      <sheetName val="20 SEPTIEMBRE "/>
      <sheetName val="19 SEPTIEMBRE"/>
      <sheetName val="18 SEPTIEMBRE"/>
      <sheetName val="17 SEPTIEMBRE"/>
      <sheetName val="16 SEPTIEMBRE"/>
      <sheetName val="13 SEPTIEMBRE"/>
      <sheetName val="12 SEPTIEMBRE"/>
      <sheetName val="11 SEPTIEMBRE"/>
      <sheetName val="10 SEPTIEMBRE"/>
      <sheetName val="09 SEPTIEMBRE"/>
      <sheetName val="06 SEPTIEMBRE"/>
      <sheetName val="05 SEPTIEMBRE"/>
      <sheetName val="04 SEPTIEMBRE"/>
      <sheetName val="03 SEPTIEMBRE"/>
      <sheetName val="02 SEPTIEMBRE"/>
      <sheetName val="30 AGOSTO"/>
      <sheetName val="29 AGOSTO"/>
      <sheetName val="28 AGOSTO"/>
      <sheetName val="27 AGOSTO"/>
      <sheetName val="26 AGOSTO"/>
      <sheetName val="23 AGOSTO"/>
      <sheetName val="22 AGOSTO"/>
      <sheetName val="21 AGOSTO"/>
      <sheetName val="20 AGOSTO"/>
      <sheetName val="19 AGOSTO"/>
      <sheetName val="16 AGOSTO"/>
      <sheetName val="15 AGOSTO"/>
      <sheetName val="14 AGOSTO"/>
      <sheetName val="13 AGOSTO"/>
      <sheetName val="12 AGOSTO"/>
      <sheetName val="09 AGOSTO"/>
      <sheetName val="08 AGOSTO"/>
      <sheetName val="07 AGOSTO"/>
      <sheetName val="06 AGOSTO"/>
      <sheetName val="05 AGOSTO"/>
      <sheetName val="02 AGOSTO"/>
      <sheetName val="01 AGOSTO"/>
      <sheetName val="31 JULIO"/>
      <sheetName val="30 JULIO"/>
      <sheetName val="29 JULIO"/>
      <sheetName val="26 JULIO"/>
      <sheetName val="25 JULIO"/>
      <sheetName val="24 JULIO"/>
      <sheetName val="23 JULIO"/>
      <sheetName val="22 JULIO"/>
      <sheetName val="19 JULIO"/>
      <sheetName val="18 JULIO"/>
      <sheetName val="17 JULIO"/>
      <sheetName val="16 JULIO"/>
      <sheetName val="15 JULIO"/>
      <sheetName val="12 JULIO"/>
      <sheetName val="11 JULIO"/>
      <sheetName val="10 JULIO"/>
      <sheetName val="09 JULIO"/>
      <sheetName val="08 JULIO"/>
      <sheetName val="05 JULIO"/>
      <sheetName val="04 JULIO"/>
      <sheetName val="03 JULIO"/>
      <sheetName val="02 JULIO"/>
      <sheetName val="01 JULIO"/>
      <sheetName val="28 JUNIO"/>
      <sheetName val="27 JUNIO"/>
      <sheetName val="26 JUNIO"/>
      <sheetName val="25 JUNIO"/>
      <sheetName val="24 JUNIO"/>
      <sheetName val="21 JUNIO"/>
      <sheetName val="20 JUNIO"/>
      <sheetName val="19 JUNIO"/>
      <sheetName val="18 JUNIO"/>
      <sheetName val="17 JUNIO"/>
      <sheetName val="14 JUNIO "/>
      <sheetName val="13 JUNIO"/>
      <sheetName val="12 JUNIO"/>
      <sheetName val="11 JUNIO"/>
      <sheetName val="10 JUNIO"/>
      <sheetName val="07 JUNIO"/>
      <sheetName val="06 JUNIO"/>
      <sheetName val="05 JUNIO"/>
      <sheetName val="04 JUNIO"/>
      <sheetName val="03 JUNIO"/>
      <sheetName val="31 MAYO"/>
      <sheetName val="30 MAYO"/>
      <sheetName val="29 MAYO"/>
      <sheetName val="28 MAYO"/>
      <sheetName val="27 MAYO"/>
      <sheetName val="24 MAYO"/>
      <sheetName val="23 MAYO"/>
      <sheetName val="22 MAYO"/>
      <sheetName val="21 MAYO"/>
      <sheetName val="20 MAYO "/>
      <sheetName val="17 MAYO"/>
      <sheetName val="16 MAYO"/>
      <sheetName val="15 MAYO"/>
      <sheetName val="14 MAYO"/>
      <sheetName val="13 MAYO"/>
      <sheetName val="10 MAYO"/>
      <sheetName val="09 MAYO"/>
      <sheetName val="08 MAYO"/>
      <sheetName val="07 MAYO"/>
      <sheetName val="06 MAYO"/>
      <sheetName val="03 MAYO"/>
      <sheetName val="02 MAYO"/>
      <sheetName val="30 ABRIL"/>
      <sheetName val="29 ABRIL"/>
      <sheetName val="26 ABRIL"/>
      <sheetName val="25 ABRIL"/>
      <sheetName val="24 ABRIL"/>
      <sheetName val="23 ABRIL"/>
      <sheetName val="22 ABRIL"/>
      <sheetName val="19 ABRIL"/>
      <sheetName val="18 ABRIL"/>
      <sheetName val="17 ABRIL"/>
      <sheetName val="16 ABRIL"/>
      <sheetName val="15 ABRIL"/>
      <sheetName val="12 ABRIL"/>
      <sheetName val="11 ABRIL"/>
      <sheetName val="10 ABRIL"/>
      <sheetName val="09 ABRIL"/>
      <sheetName val="08 ABRIL"/>
      <sheetName val="05 ABRIL"/>
      <sheetName val="04 ABRIL"/>
      <sheetName val="03 ABRIL"/>
      <sheetName val="02 ABRIL"/>
      <sheetName val="01 ABRIL"/>
      <sheetName val="26 MARZO"/>
      <sheetName val="25 MARZO"/>
      <sheetName val="22 MARZO"/>
      <sheetName val="21 MARZO"/>
      <sheetName val="20 MARZO"/>
      <sheetName val="19 MARZO"/>
      <sheetName val="18 MARZO"/>
      <sheetName val="15 MARZO"/>
      <sheetName val="14 MARZO"/>
      <sheetName val="13 MARZO"/>
      <sheetName val="12 MARZO"/>
      <sheetName val="11 MARZO"/>
      <sheetName val="08 MARZO"/>
      <sheetName val="07 MARZO"/>
      <sheetName val="06 MARZO"/>
      <sheetName val="05 MARZO"/>
      <sheetName val="04 MARZO "/>
      <sheetName val="01 MARZO"/>
      <sheetName val="29 FEBRERO"/>
      <sheetName val="28 FEBRERO"/>
      <sheetName val="27 FEBRERO"/>
      <sheetName val="26 FEBRERO"/>
      <sheetName val="23 FEBRERO"/>
      <sheetName val="22 FEBRERO"/>
      <sheetName val="21 FEBRERO"/>
      <sheetName val="20 FEBRERO"/>
      <sheetName val="19 FEBRERO"/>
      <sheetName val="16 FEBRERO"/>
      <sheetName val="15 FEBRERO"/>
      <sheetName val="14 FEBRERO"/>
      <sheetName val="13 FEBRERO"/>
      <sheetName val="12 FEBRERO"/>
      <sheetName val="09 FEBRERO"/>
      <sheetName val="08 FEBRERO"/>
      <sheetName val="07 FEBRERO"/>
      <sheetName val="06 FEBRERO"/>
      <sheetName val="05 FEBRERO"/>
      <sheetName val="02 FEBRERO"/>
      <sheetName val="01 FEBRERO"/>
      <sheetName val="31 ENERO"/>
      <sheetName val="30 ENERO"/>
      <sheetName val="29 ENERO"/>
      <sheetName val="26 ENERO"/>
      <sheetName val="25 ENERO"/>
      <sheetName val="24 ENERO"/>
      <sheetName val="23 ENERO"/>
      <sheetName val="22 ENERO"/>
      <sheetName val="19 ENERO"/>
      <sheetName val="18 ENERO"/>
      <sheetName val="17 ENERO"/>
      <sheetName val="16 ENERO"/>
      <sheetName val="15 ENERO"/>
      <sheetName val="12 ENERO"/>
      <sheetName val="11 ENERO"/>
      <sheetName val="10 ENERO"/>
      <sheetName val="09 ENERO"/>
      <sheetName val="08 ENERO"/>
      <sheetName val="05 ENERO"/>
      <sheetName val="04 ENERO"/>
      <sheetName val="03 ENERO"/>
    </sheetNames>
    <sheetDataSet>
      <sheetData sheetId="0"/>
      <sheetData sheetId="1">
        <row r="8">
          <cell r="D8">
            <v>3805.2033334333341</v>
          </cell>
          <cell r="H8">
            <v>40476.190479999997</v>
          </cell>
        </row>
        <row r="21">
          <cell r="D21">
            <v>22.263000000000002</v>
          </cell>
          <cell r="H21">
            <v>6328.1190476310503</v>
          </cell>
        </row>
        <row r="33">
          <cell r="D33">
            <v>2331.3333333433307</v>
          </cell>
          <cell r="H33">
            <v>210000</v>
          </cell>
        </row>
        <row r="34">
          <cell r="D34">
            <v>2050.0000000099999</v>
          </cell>
          <cell r="H34">
            <v>103000</v>
          </cell>
        </row>
        <row r="35">
          <cell r="D35">
            <v>602</v>
          </cell>
          <cell r="H35">
            <v>35300</v>
          </cell>
        </row>
        <row r="36">
          <cell r="D36">
            <v>6625.6666666766641</v>
          </cell>
          <cell r="H36">
            <v>200000</v>
          </cell>
        </row>
        <row r="50">
          <cell r="D50">
            <v>697.56451612919341</v>
          </cell>
          <cell r="H50">
            <v>47500</v>
          </cell>
        </row>
        <row r="51">
          <cell r="D51">
            <v>335.62500000016661</v>
          </cell>
          <cell r="H51">
            <v>29500</v>
          </cell>
        </row>
        <row r="52">
          <cell r="D52">
            <v>452</v>
          </cell>
          <cell r="H52">
            <v>41500</v>
          </cell>
        </row>
        <row r="53">
          <cell r="D53">
            <v>1994.5573770495087</v>
          </cell>
          <cell r="H53">
            <v>93000</v>
          </cell>
        </row>
        <row r="66">
          <cell r="H66">
            <v>63500</v>
          </cell>
        </row>
        <row r="67">
          <cell r="H67">
            <v>62500</v>
          </cell>
        </row>
        <row r="68">
          <cell r="D68">
            <v>1100</v>
          </cell>
          <cell r="H68">
            <v>155000</v>
          </cell>
        </row>
        <row r="81">
          <cell r="D81">
            <v>545.29793104448049</v>
          </cell>
          <cell r="H81">
            <v>108000</v>
          </cell>
        </row>
        <row r="82">
          <cell r="D82">
            <v>425.2</v>
          </cell>
          <cell r="H82">
            <v>88000</v>
          </cell>
        </row>
        <row r="83">
          <cell r="D83">
            <v>1707.7913793203425</v>
          </cell>
        </row>
        <row r="84">
          <cell r="D84">
            <v>42</v>
          </cell>
          <cell r="H84">
            <v>30000</v>
          </cell>
        </row>
        <row r="87">
          <cell r="D87">
            <v>5</v>
          </cell>
          <cell r="H87">
            <v>75000</v>
          </cell>
        </row>
        <row r="88">
          <cell r="D88">
            <v>584.23166670000001</v>
          </cell>
          <cell r="H88">
            <v>65000</v>
          </cell>
        </row>
        <row r="101">
          <cell r="D101">
            <v>707.01</v>
          </cell>
          <cell r="H101">
            <v>53000</v>
          </cell>
        </row>
        <row r="114">
          <cell r="H114">
            <v>36908</v>
          </cell>
        </row>
      </sheetData>
      <sheetData sheetId="2">
        <row r="8">
          <cell r="D8">
            <v>13800</v>
          </cell>
          <cell r="H8">
            <v>685714.29</v>
          </cell>
        </row>
        <row r="21">
          <cell r="D21">
            <v>1800</v>
          </cell>
          <cell r="H21">
            <v>145500</v>
          </cell>
        </row>
        <row r="22">
          <cell r="D22">
            <v>2200</v>
          </cell>
          <cell r="H22">
            <v>113500</v>
          </cell>
        </row>
        <row r="23">
          <cell r="D23">
            <v>3500</v>
          </cell>
          <cell r="H23">
            <v>280800</v>
          </cell>
        </row>
        <row r="36">
          <cell r="D36">
            <v>2895.8811325416768</v>
          </cell>
          <cell r="H36">
            <v>82240</v>
          </cell>
        </row>
        <row r="37">
          <cell r="D37">
            <v>1654.7155003239109</v>
          </cell>
          <cell r="H37">
            <v>60398</v>
          </cell>
        </row>
        <row r="38">
          <cell r="D38">
            <v>65</v>
          </cell>
          <cell r="H38">
            <v>55843</v>
          </cell>
        </row>
        <row r="40">
          <cell r="H40">
            <v>102913.88</v>
          </cell>
        </row>
        <row r="55">
          <cell r="D55">
            <v>3900</v>
          </cell>
          <cell r="H55">
            <v>235700</v>
          </cell>
        </row>
        <row r="56">
          <cell r="D56">
            <v>3800</v>
          </cell>
          <cell r="H56">
            <v>159900</v>
          </cell>
        </row>
        <row r="57">
          <cell r="D57">
            <v>1000</v>
          </cell>
          <cell r="H57">
            <v>164300</v>
          </cell>
        </row>
        <row r="58">
          <cell r="D58">
            <v>8300</v>
          </cell>
          <cell r="H58">
            <v>322520</v>
          </cell>
        </row>
        <row r="59">
          <cell r="D59">
            <v>2101.4</v>
          </cell>
          <cell r="H59">
            <v>224800</v>
          </cell>
        </row>
        <row r="73">
          <cell r="D73">
            <v>12500</v>
          </cell>
          <cell r="H73">
            <v>195000</v>
          </cell>
        </row>
        <row r="74">
          <cell r="D74">
            <v>10400</v>
          </cell>
          <cell r="H74">
            <v>120000</v>
          </cell>
        </row>
        <row r="75">
          <cell r="D75">
            <v>15000</v>
          </cell>
          <cell r="H75">
            <v>510000</v>
          </cell>
        </row>
        <row r="76">
          <cell r="H76">
            <v>150000</v>
          </cell>
        </row>
        <row r="89">
          <cell r="H89">
            <v>200000</v>
          </cell>
        </row>
        <row r="103">
          <cell r="D103">
            <v>1300</v>
          </cell>
          <cell r="H103">
            <v>400000</v>
          </cell>
        </row>
        <row r="117">
          <cell r="D117">
            <v>1300</v>
          </cell>
          <cell r="H117">
            <v>237000</v>
          </cell>
        </row>
        <row r="128">
          <cell r="D128">
            <v>190</v>
          </cell>
          <cell r="H128">
            <v>92000</v>
          </cell>
        </row>
        <row r="129">
          <cell r="D129">
            <v>190</v>
          </cell>
          <cell r="H129">
            <v>92000</v>
          </cell>
        </row>
        <row r="130">
          <cell r="D130">
            <v>1500</v>
          </cell>
          <cell r="H130">
            <v>237000</v>
          </cell>
        </row>
        <row r="131">
          <cell r="D131">
            <v>650</v>
          </cell>
          <cell r="H131">
            <v>60000</v>
          </cell>
        </row>
      </sheetData>
      <sheetData sheetId="3"/>
      <sheetData sheetId="4"/>
      <sheetData sheetId="5">
        <row r="5">
          <cell r="B5">
            <v>45586</v>
          </cell>
        </row>
      </sheetData>
      <sheetData sheetId="6"/>
      <sheetData sheetId="7">
        <row r="34">
          <cell r="B34">
            <v>228693.91564285714</v>
          </cell>
          <cell r="C34">
            <v>10933.76</v>
          </cell>
          <cell r="D34">
            <v>415734.89142857143</v>
          </cell>
          <cell r="E34">
            <v>621559.22880952386</v>
          </cell>
          <cell r="F34">
            <v>63214.07</v>
          </cell>
          <cell r="G34">
            <v>1078960.1183745242</v>
          </cell>
          <cell r="H34">
            <v>256801.39142857102</v>
          </cell>
        </row>
        <row r="49">
          <cell r="C49">
            <v>122400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5176DD-CC3D-4C0E-BE3F-24D7B04138A0}">
  <dimension ref="A7:V66"/>
  <sheetViews>
    <sheetView showGridLines="0" tabSelected="1" view="pageBreakPreview" topLeftCell="B1" zoomScale="115" zoomScaleNormal="100" zoomScaleSheetLayoutView="115" workbookViewId="0">
      <selection activeCell="E35" sqref="E35"/>
    </sheetView>
  </sheetViews>
  <sheetFormatPr baseColWidth="10" defaultColWidth="11.42578125" defaultRowHeight="12.75" x14ac:dyDescent="0.2"/>
  <cols>
    <col min="1" max="1" width="1.7109375" customWidth="1"/>
    <col min="2" max="2" width="23.85546875" customWidth="1"/>
    <col min="3" max="5" width="13.85546875" customWidth="1"/>
    <col min="6" max="6" width="14.28515625" bestFit="1" customWidth="1"/>
    <col min="7" max="8" width="13.85546875" style="81" customWidth="1"/>
    <col min="9" max="9" width="13.85546875" style="82" customWidth="1"/>
    <col min="10" max="10" width="1.7109375" customWidth="1"/>
    <col min="11" max="11" width="17.28515625" bestFit="1" customWidth="1"/>
  </cols>
  <sheetData>
    <row r="7" spans="1:11" ht="6.75" customHeight="1" x14ac:dyDescent="0.3">
      <c r="A7" s="1"/>
      <c r="B7" s="1"/>
      <c r="C7" s="1"/>
      <c r="D7" s="1"/>
      <c r="E7" s="1"/>
      <c r="F7" s="1"/>
      <c r="G7" s="2"/>
      <c r="H7" s="2"/>
      <c r="I7" s="3"/>
      <c r="J7" s="1"/>
    </row>
    <row r="8" spans="1:11" ht="10.5" customHeight="1" x14ac:dyDescent="0.3">
      <c r="A8" s="1"/>
      <c r="B8" s="1"/>
      <c r="C8" s="1"/>
      <c r="D8" s="1"/>
      <c r="E8" s="1"/>
      <c r="F8" s="1"/>
      <c r="G8" s="2"/>
      <c r="H8" s="2"/>
      <c r="I8" s="3"/>
      <c r="J8" s="1"/>
    </row>
    <row r="9" spans="1:11" ht="12.75" customHeight="1" x14ac:dyDescent="0.3">
      <c r="A9" s="1"/>
      <c r="B9" s="4" t="s">
        <v>0</v>
      </c>
      <c r="C9" s="4"/>
      <c r="D9" s="4"/>
      <c r="E9" s="4"/>
      <c r="F9" s="4"/>
      <c r="G9" s="4"/>
      <c r="H9" s="4"/>
      <c r="I9" s="4"/>
      <c r="J9" s="1"/>
    </row>
    <row r="10" spans="1:11" ht="12.75" customHeight="1" x14ac:dyDescent="0.3">
      <c r="A10" s="1"/>
      <c r="B10" s="4"/>
      <c r="C10" s="4"/>
      <c r="D10" s="4"/>
      <c r="E10" s="4"/>
      <c r="F10" s="4"/>
      <c r="G10" s="4"/>
      <c r="H10" s="4"/>
      <c r="I10" s="4"/>
      <c r="J10" s="1"/>
    </row>
    <row r="11" spans="1:11" ht="15" x14ac:dyDescent="0.3">
      <c r="A11" s="1"/>
      <c r="B11" s="5">
        <f>[1]Agotamiento!B5</f>
        <v>45586</v>
      </c>
      <c r="C11" s="5"/>
      <c r="D11" s="5"/>
      <c r="E11" s="5"/>
      <c r="F11" s="5"/>
      <c r="G11" s="5"/>
      <c r="H11" s="5"/>
      <c r="I11" s="5"/>
      <c r="J11" s="1"/>
    </row>
    <row r="12" spans="1:11" ht="12" customHeight="1" thickBot="1" x14ac:dyDescent="0.35">
      <c r="A12" s="1"/>
      <c r="B12" s="4"/>
      <c r="C12" s="4"/>
      <c r="D12" s="4"/>
      <c r="E12" s="4"/>
      <c r="F12" s="4"/>
      <c r="G12" s="4"/>
      <c r="H12" s="4"/>
      <c r="I12" s="4"/>
      <c r="J12" s="1"/>
    </row>
    <row r="13" spans="1:11" ht="51.75" thickBot="1" x14ac:dyDescent="0.35">
      <c r="A13" s="1"/>
      <c r="B13" s="6" t="s">
        <v>1</v>
      </c>
      <c r="C13" s="7">
        <f>B11</f>
        <v>45586</v>
      </c>
      <c r="D13" s="8" t="s">
        <v>2</v>
      </c>
      <c r="E13" s="9" t="s">
        <v>3</v>
      </c>
      <c r="F13" s="10" t="s">
        <v>4</v>
      </c>
      <c r="G13" s="11" t="s">
        <v>5</v>
      </c>
      <c r="H13" s="9" t="s">
        <v>6</v>
      </c>
      <c r="I13" s="12" t="s">
        <v>7</v>
      </c>
      <c r="J13" s="1"/>
    </row>
    <row r="14" spans="1:11" s="21" customFormat="1" ht="15" x14ac:dyDescent="0.3">
      <c r="A14" s="13"/>
      <c r="B14" s="14" t="s">
        <v>8</v>
      </c>
      <c r="C14" s="15">
        <f>'[1]21 OCTUBRE'!$B$34</f>
        <v>228693.91564285714</v>
      </c>
      <c r="D14" s="16">
        <f>'[1]Term Pacifico'!D8+'[1]Term Atlantico'!D8</f>
        <v>17605.203333433336</v>
      </c>
      <c r="E14" s="17">
        <f t="shared" ref="E14:E21" si="0">(C14/D14)</f>
        <v>12.99013202582862</v>
      </c>
      <c r="F14" s="18">
        <f t="shared" ref="F14:F21" si="1">$B$11+E14</f>
        <v>45598.990132025829</v>
      </c>
      <c r="G14" s="19">
        <f t="shared" ref="G14:G21" si="2">+H14*0.85</f>
        <v>617261.90840800002</v>
      </c>
      <c r="H14" s="19">
        <f>'[1]Term Pacifico'!H8+'[1]Term Atlantico'!H8</f>
        <v>726190.48048000003</v>
      </c>
      <c r="I14" s="20">
        <f>C14/G14</f>
        <v>0.37049737320206416</v>
      </c>
      <c r="J14" s="13"/>
    </row>
    <row r="15" spans="1:11" s="30" customFormat="1" ht="15" x14ac:dyDescent="0.3">
      <c r="A15" s="22"/>
      <c r="B15" s="23" t="s">
        <v>9</v>
      </c>
      <c r="C15" s="24">
        <f>'[1]21 OCTUBRE'!$C$34</f>
        <v>10933.76</v>
      </c>
      <c r="D15" s="25">
        <f>'[1]Term Atlantico'!D21+'[1]Term Atlantico'!D84</f>
        <v>64.263000000000005</v>
      </c>
      <c r="E15" s="26">
        <f t="shared" si="0"/>
        <v>170.14082753684079</v>
      </c>
      <c r="F15" s="27">
        <f t="shared" si="1"/>
        <v>45756.140827536838</v>
      </c>
      <c r="G15" s="28">
        <f t="shared" si="2"/>
        <v>30878.901190486391</v>
      </c>
      <c r="H15" s="28">
        <f>('[1]Term Atlantico'!H21+'[1]Term Atlantico'!H84)</f>
        <v>36328.119047631051</v>
      </c>
      <c r="I15" s="29">
        <f t="shared" ref="I15:I21" si="3">C15/G15</f>
        <v>0.35408513834581096</v>
      </c>
      <c r="J15" s="22"/>
      <c r="K15" s="21"/>
    </row>
    <row r="16" spans="1:11" s="36" customFormat="1" ht="15" x14ac:dyDescent="0.3">
      <c r="A16" s="31"/>
      <c r="B16" s="32" t="s">
        <v>10</v>
      </c>
      <c r="C16" s="24">
        <f>'[1]21 OCTUBRE'!$D$34</f>
        <v>415734.89142857143</v>
      </c>
      <c r="D16" s="33">
        <f>'[1]Term Pacifico'!D21+'[1]Term Pacifico'!D36+'[1]Term Pacifico'!D55+'[1]Term Pacifico'!D73+'[1]Term Atlantico'!D33+'[1]Term Atlantico'!D50+'[1]Term Atlantico'!D81+'[1]Term Pacifico'!D128</f>
        <v>24860.076913058678</v>
      </c>
      <c r="E16" s="26">
        <f t="shared" si="0"/>
        <v>16.722992969108283</v>
      </c>
      <c r="F16" s="27">
        <f t="shared" si="1"/>
        <v>45602.722992969109</v>
      </c>
      <c r="G16" s="34">
        <f t="shared" si="2"/>
        <v>1002524</v>
      </c>
      <c r="H16" s="34">
        <f>'[1]Term Pacifico'!H21+'[1]Term Pacifico'!H36+'[1]Term Pacifico'!H55+'[1]Term Pacifico'!H73+'[1]Term Atlantico'!H33+'[1]Term Atlantico'!H50+'[1]Term Atlantico'!H66+'[1]Term Atlantico'!H81+'[1]Term Pacifico'!H128</f>
        <v>1179440</v>
      </c>
      <c r="I16" s="29">
        <f t="shared" si="3"/>
        <v>0.41468821836541714</v>
      </c>
      <c r="J16" s="31"/>
      <c r="K16" s="35"/>
    </row>
    <row r="17" spans="1:22" s="43" customFormat="1" ht="15" x14ac:dyDescent="0.3">
      <c r="A17" s="37"/>
      <c r="B17" s="38" t="s">
        <v>11</v>
      </c>
      <c r="C17" s="24">
        <f>'[1]21 OCTUBRE'!$E$34</f>
        <v>621559.22880952386</v>
      </c>
      <c r="D17" s="39">
        <f>'[1]Term Pacifico'!D22+'[1]Term Pacifico'!D37+'[1]Term Pacifico'!D56+'[1]Term Pacifico'!D74+'[1]Term Atlantico'!D34+'[1]Term Atlantico'!D51+'[1]Term Atlantico'!D82+'[1]Term Pacifico'!D129</f>
        <v>21055.540500334078</v>
      </c>
      <c r="E17" s="26">
        <f t="shared" si="0"/>
        <v>29.519984481028253</v>
      </c>
      <c r="F17" s="27">
        <f t="shared" si="1"/>
        <v>45615.519984481027</v>
      </c>
      <c r="G17" s="40">
        <f t="shared" si="2"/>
        <v>704478.29999999993</v>
      </c>
      <c r="H17" s="40">
        <f>'[1]Term Pacifico'!H22+'[1]Term Pacifico'!H37+'[1]Term Pacifico'!H56+'[1]Term Pacifico'!H74+'[1]Term Atlantico'!H34+'[1]Term Atlantico'!H51+'[1]Term Atlantico'!H82+'[1]Term Atlantico'!H67+'[1]Term Pacifico'!H129</f>
        <v>828798</v>
      </c>
      <c r="I17" s="41">
        <f t="shared" si="3"/>
        <v>0.88229719610884239</v>
      </c>
      <c r="J17" s="37"/>
      <c r="K17" s="42"/>
    </row>
    <row r="18" spans="1:22" s="49" customFormat="1" ht="15" x14ac:dyDescent="0.3">
      <c r="A18" s="44"/>
      <c r="B18" s="45" t="s">
        <v>12</v>
      </c>
      <c r="C18" s="24">
        <f>'[1]21 OCTUBRE'!$F$34</f>
        <v>63214.07</v>
      </c>
      <c r="D18" s="46">
        <f>'[1]Term Pacifico'!D57+'[1]Term Atlantico'!D35+'[1]Term Atlantico'!D52+'[1]Term Pacifico'!D38+'[1]Term Atlantico'!D87</f>
        <v>2124</v>
      </c>
      <c r="E18" s="26">
        <f t="shared" si="0"/>
        <v>29.761803201506591</v>
      </c>
      <c r="F18" s="27">
        <f t="shared" si="1"/>
        <v>45615.761803201509</v>
      </c>
      <c r="G18" s="47">
        <f t="shared" si="2"/>
        <v>316151.55</v>
      </c>
      <c r="H18" s="47">
        <f>'[1]Term Pacifico'!H38+'[1]Term Atlantico'!H35+'[1]Term Atlantico'!H52+'[1]Term Pacifico'!H57+'[1]Term Atlantico'!H87</f>
        <v>371943</v>
      </c>
      <c r="I18" s="48">
        <f t="shared" si="3"/>
        <v>0.19994863223033385</v>
      </c>
      <c r="J18" s="44"/>
    </row>
    <row r="19" spans="1:22" s="56" customFormat="1" ht="15" x14ac:dyDescent="0.3">
      <c r="A19" s="50"/>
      <c r="B19" s="51" t="s">
        <v>13</v>
      </c>
      <c r="C19" s="24">
        <f>'[1]21 OCTUBRE'!$G$34</f>
        <v>1078960.1183745242</v>
      </c>
      <c r="D19" s="52">
        <f>'[1]Term Atlantico'!D36+'[1]Term Pacifico'!D58+'[1]Term Atlantico'!D53+'[1]Term Atlantico'!D68+'[1]Term Pacifico'!D23+'[1]Term Pacifico'!D75+'[1]Term Pacifico'!D117+'[1]Term Pacifico'!D130+'[1]Term Atlantico'!D83</f>
        <v>41028.01542304652</v>
      </c>
      <c r="E19" s="26">
        <f t="shared" si="0"/>
        <v>26.298130856420702</v>
      </c>
      <c r="F19" s="27">
        <f t="shared" si="1"/>
        <v>45612.298130856419</v>
      </c>
      <c r="G19" s="53">
        <f t="shared" si="2"/>
        <v>1730022</v>
      </c>
      <c r="H19" s="53">
        <f>'[1]Term Atlantico'!H36+'[1]Term Atlantico'!H53+'[1]Term Atlantico'!H68+'[1]Term Pacifico'!H23+'[1]Term Pacifico'!H58+'[1]Term Pacifico'!H75+'[1]Term Pacifico'!H117+'[1]Term Pacifico'!H130</f>
        <v>2035320</v>
      </c>
      <c r="I19" s="54">
        <f t="shared" si="3"/>
        <v>0.62366843795889537</v>
      </c>
      <c r="J19" s="50"/>
      <c r="K19" s="55"/>
    </row>
    <row r="20" spans="1:22" s="64" customFormat="1" ht="15" x14ac:dyDescent="0.3">
      <c r="A20" s="57"/>
      <c r="B20" s="58" t="s">
        <v>14</v>
      </c>
      <c r="C20" s="24">
        <f>'[1]21 OCTUBRE'!$H$34</f>
        <v>256801.39142857102</v>
      </c>
      <c r="D20" s="59">
        <f>'[1]Term Pacifico'!D59+'[1]Term Atlantico'!D88+'[1]Term Atlantico'!D101</f>
        <v>3392.6416667000003</v>
      </c>
      <c r="E20" s="60">
        <f t="shared" si="0"/>
        <v>75.693638367166557</v>
      </c>
      <c r="F20" s="61">
        <f t="shared" si="1"/>
        <v>45661.693638367164</v>
      </c>
      <c r="G20" s="62">
        <f t="shared" si="2"/>
        <v>512306.79800000001</v>
      </c>
      <c r="H20" s="62">
        <f>'[1]Term Pacifico'!H40+'[1]Term Pacifico'!H59+'[1]Term Pacifico'!H76+'[1]Term Pacifico'!H131+'[1]Term Atlantico'!H88</f>
        <v>602713.88</v>
      </c>
      <c r="I20" s="63">
        <f t="shared" si="3"/>
        <v>0.50126485229378315</v>
      </c>
      <c r="J20" s="57"/>
    </row>
    <row r="21" spans="1:22" s="64" customFormat="1" ht="15" x14ac:dyDescent="0.3">
      <c r="A21" s="57"/>
      <c r="B21" s="65" t="s">
        <v>15</v>
      </c>
      <c r="C21" s="24">
        <f>'[1]21 OCTUBRE'!$C$49</f>
        <v>122400</v>
      </c>
      <c r="D21" s="66">
        <f>'[1]Term Pacifico'!D103+'[1]Term Pacifico'!D131</f>
        <v>1950</v>
      </c>
      <c r="E21" s="26">
        <f t="shared" si="0"/>
        <v>62.769230769230766</v>
      </c>
      <c r="F21" s="27">
        <f t="shared" si="1"/>
        <v>45648.769230769234</v>
      </c>
      <c r="G21" s="67">
        <f t="shared" si="2"/>
        <v>586421.79999999993</v>
      </c>
      <c r="H21" s="67">
        <f>'[1]Term Pacifico'!H89+'[1]Term Pacifico'!H103+'[1]Term Atlantico'!H101+'[1]Term Atlantico'!H114</f>
        <v>689908</v>
      </c>
      <c r="I21" s="68">
        <f t="shared" si="3"/>
        <v>0.20872348197150928</v>
      </c>
      <c r="J21" s="57"/>
      <c r="L21" s="69"/>
    </row>
    <row r="22" spans="1:22" ht="15.75" thickBot="1" x14ac:dyDescent="0.35">
      <c r="A22" s="1"/>
      <c r="B22" s="1"/>
      <c r="C22" s="1"/>
      <c r="D22" s="1"/>
      <c r="E22" s="1"/>
      <c r="F22" s="1"/>
      <c r="G22" s="2"/>
      <c r="H22" s="2"/>
      <c r="I22" s="3"/>
      <c r="J22" s="1"/>
    </row>
    <row r="23" spans="1:22" ht="19.5" thickBot="1" x14ac:dyDescent="0.4">
      <c r="A23" s="1"/>
      <c r="B23" s="70" t="s">
        <v>16</v>
      </c>
      <c r="C23" s="71">
        <f>SUM(C14:C21)</f>
        <v>2798297.375684048</v>
      </c>
      <c r="D23" s="72">
        <f>SUM(D14:D21)</f>
        <v>112079.74083657262</v>
      </c>
      <c r="E23" s="73"/>
      <c r="F23" s="73"/>
      <c r="G23" s="74">
        <f>SUM(G14:G21)</f>
        <v>5500045.2575984867</v>
      </c>
      <c r="H23" s="75">
        <f>SUM(H14:H21)</f>
        <v>6470641.4795276308</v>
      </c>
      <c r="I23" s="76">
        <f>C23/G23</f>
        <v>0.50877715448215843</v>
      </c>
      <c r="J23" s="1"/>
      <c r="M23" s="77"/>
    </row>
    <row r="24" spans="1:22" ht="9" customHeight="1" x14ac:dyDescent="0.3">
      <c r="A24" s="1"/>
      <c r="B24" s="78"/>
      <c r="C24" s="78"/>
      <c r="D24" s="78"/>
      <c r="E24" s="78"/>
      <c r="F24" s="78"/>
      <c r="G24" s="78"/>
      <c r="H24" s="78"/>
      <c r="I24" s="78"/>
      <c r="J24" s="1"/>
    </row>
    <row r="25" spans="1:22" ht="15" x14ac:dyDescent="0.3">
      <c r="A25" s="1"/>
      <c r="B25" s="1"/>
      <c r="C25" s="1"/>
      <c r="D25" s="1"/>
      <c r="E25" s="1"/>
      <c r="F25" s="1"/>
      <c r="G25" s="2"/>
      <c r="H25" s="2"/>
      <c r="I25" s="3"/>
      <c r="J25" s="1"/>
      <c r="P25" s="79"/>
      <c r="Q25" s="79"/>
      <c r="R25" s="79"/>
      <c r="S25" s="79"/>
      <c r="T25" s="79"/>
      <c r="U25" s="79"/>
      <c r="V25" s="79"/>
    </row>
    <row r="26" spans="1:22" ht="15" x14ac:dyDescent="0.3">
      <c r="A26" s="1"/>
      <c r="B26" s="1"/>
      <c r="C26" s="1"/>
      <c r="D26" s="1"/>
      <c r="E26" s="1"/>
      <c r="F26" s="1"/>
      <c r="G26" s="2"/>
      <c r="H26" s="2"/>
      <c r="I26" s="3"/>
      <c r="J26" s="1"/>
      <c r="P26" s="79"/>
      <c r="Q26" s="79"/>
      <c r="R26" s="79"/>
      <c r="S26" s="79"/>
      <c r="T26" s="79"/>
      <c r="U26" s="79"/>
      <c r="V26" s="79"/>
    </row>
    <row r="27" spans="1:22" ht="15" x14ac:dyDescent="0.3">
      <c r="A27" s="1"/>
      <c r="B27" s="1"/>
      <c r="C27" s="1"/>
      <c r="D27" s="1"/>
      <c r="E27" s="1"/>
      <c r="F27" s="1"/>
      <c r="G27" s="2"/>
      <c r="H27" s="2"/>
      <c r="I27" s="3"/>
      <c r="J27" s="1"/>
    </row>
    <row r="28" spans="1:22" ht="15" x14ac:dyDescent="0.3">
      <c r="A28" s="1"/>
      <c r="B28" s="1"/>
      <c r="C28" s="1"/>
      <c r="D28" s="1"/>
      <c r="E28" s="1"/>
      <c r="F28" s="1"/>
      <c r="G28" s="2"/>
      <c r="H28" s="2"/>
      <c r="I28" s="3"/>
      <c r="J28" s="1"/>
    </row>
    <row r="29" spans="1:22" ht="15" x14ac:dyDescent="0.3">
      <c r="A29" s="1"/>
      <c r="B29" s="1"/>
      <c r="C29" s="1"/>
      <c r="D29" s="1"/>
      <c r="E29" s="1"/>
      <c r="F29" s="1"/>
      <c r="G29" s="2"/>
      <c r="H29" s="2"/>
      <c r="I29" s="3"/>
      <c r="J29" s="1"/>
    </row>
    <row r="30" spans="1:22" ht="15" x14ac:dyDescent="0.3">
      <c r="A30" s="1"/>
      <c r="B30" s="1"/>
      <c r="C30" s="1"/>
      <c r="D30" s="1"/>
      <c r="E30" s="1"/>
      <c r="F30" s="1"/>
      <c r="G30" s="2"/>
      <c r="H30" s="2"/>
      <c r="I30" s="3"/>
      <c r="J30" s="1"/>
    </row>
    <row r="31" spans="1:22" ht="15" x14ac:dyDescent="0.3">
      <c r="A31" s="1"/>
      <c r="B31" s="1"/>
      <c r="C31" s="1"/>
      <c r="D31" s="1"/>
      <c r="E31" s="1"/>
      <c r="F31" s="1"/>
      <c r="G31" s="2"/>
      <c r="H31" s="2"/>
      <c r="I31" s="3"/>
      <c r="J31" s="1"/>
    </row>
    <row r="32" spans="1:22" ht="15" x14ac:dyDescent="0.3">
      <c r="A32" s="1"/>
      <c r="B32" s="1"/>
      <c r="C32" s="1"/>
      <c r="D32" s="1"/>
      <c r="E32" s="1"/>
      <c r="F32" s="1"/>
      <c r="G32" s="2"/>
      <c r="H32" s="2"/>
      <c r="I32" s="3"/>
      <c r="J32" s="1"/>
    </row>
    <row r="33" spans="1:10" ht="15" x14ac:dyDescent="0.3">
      <c r="A33" s="1"/>
      <c r="B33" s="1"/>
      <c r="C33" s="1"/>
      <c r="D33" s="1"/>
      <c r="E33" s="1"/>
      <c r="F33" s="1"/>
      <c r="G33" s="2"/>
      <c r="H33" s="2"/>
      <c r="I33" s="3"/>
      <c r="J33" s="1"/>
    </row>
    <row r="34" spans="1:10" ht="15" x14ac:dyDescent="0.3">
      <c r="A34" s="1"/>
      <c r="B34" s="1"/>
      <c r="C34" s="1"/>
      <c r="D34" s="1"/>
      <c r="E34" s="1"/>
      <c r="F34" s="1"/>
      <c r="G34" s="2"/>
      <c r="H34" s="2"/>
      <c r="I34" s="3"/>
      <c r="J34" s="1"/>
    </row>
    <row r="35" spans="1:10" ht="15" x14ac:dyDescent="0.3">
      <c r="A35" s="1"/>
      <c r="B35" s="1"/>
      <c r="C35" s="1"/>
      <c r="D35" s="1"/>
      <c r="E35" s="1"/>
      <c r="F35" s="1"/>
      <c r="G35" s="2"/>
      <c r="H35" s="2"/>
      <c r="I35" s="3"/>
      <c r="J35" s="1"/>
    </row>
    <row r="36" spans="1:10" ht="15" x14ac:dyDescent="0.3">
      <c r="A36" s="1"/>
      <c r="B36" s="1"/>
      <c r="C36" s="1"/>
      <c r="D36" s="1"/>
      <c r="E36" s="1"/>
      <c r="F36" s="1"/>
      <c r="G36" s="2"/>
      <c r="H36" s="2"/>
      <c r="I36" s="3"/>
      <c r="J36" s="1"/>
    </row>
    <row r="37" spans="1:10" ht="15" x14ac:dyDescent="0.3">
      <c r="A37" s="1"/>
      <c r="B37" s="1"/>
      <c r="C37" s="1"/>
      <c r="D37" s="1"/>
      <c r="E37" s="1"/>
      <c r="F37" s="1"/>
      <c r="G37" s="2"/>
      <c r="H37" s="2"/>
      <c r="I37" s="3"/>
      <c r="J37" s="1"/>
    </row>
    <row r="38" spans="1:10" ht="15" x14ac:dyDescent="0.3">
      <c r="A38" s="1"/>
      <c r="B38" s="1"/>
      <c r="C38" s="1"/>
      <c r="D38" s="1"/>
      <c r="E38" s="1"/>
      <c r="F38" s="1"/>
      <c r="G38" s="2"/>
      <c r="H38" s="2"/>
      <c r="I38" s="3"/>
      <c r="J38" s="1"/>
    </row>
    <row r="39" spans="1:10" ht="15" x14ac:dyDescent="0.3">
      <c r="A39" s="1"/>
      <c r="B39" s="1"/>
      <c r="C39" s="1"/>
      <c r="D39" s="1"/>
      <c r="E39" s="1"/>
      <c r="F39" s="1"/>
      <c r="G39" s="2"/>
      <c r="H39" s="2"/>
      <c r="I39" s="3"/>
      <c r="J39" s="1"/>
    </row>
    <row r="40" spans="1:10" ht="15" x14ac:dyDescent="0.3">
      <c r="A40" s="1"/>
      <c r="B40" s="1"/>
      <c r="C40" s="1"/>
      <c r="D40" s="1"/>
      <c r="E40" s="1"/>
      <c r="F40" s="1"/>
      <c r="G40" s="2"/>
      <c r="H40" s="2"/>
      <c r="I40" s="3"/>
      <c r="J40" s="1"/>
    </row>
    <row r="41" spans="1:10" ht="15" x14ac:dyDescent="0.3">
      <c r="A41" s="1"/>
      <c r="B41" s="1"/>
      <c r="C41" s="1"/>
      <c r="D41" s="1"/>
      <c r="E41" s="1"/>
      <c r="F41" s="1"/>
      <c r="G41" s="2"/>
      <c r="H41" s="2"/>
      <c r="I41" s="3"/>
      <c r="J41" s="1"/>
    </row>
    <row r="42" spans="1:10" ht="15" x14ac:dyDescent="0.3">
      <c r="A42" s="1"/>
      <c r="B42" s="1"/>
      <c r="C42" s="1"/>
      <c r="D42" s="1"/>
      <c r="E42" s="1"/>
      <c r="F42" s="1"/>
      <c r="G42" s="2"/>
      <c r="H42" s="2"/>
      <c r="I42" s="3"/>
      <c r="J42" s="1"/>
    </row>
    <row r="43" spans="1:10" ht="15" x14ac:dyDescent="0.3">
      <c r="A43" s="1"/>
      <c r="B43" s="1"/>
      <c r="C43" s="1"/>
      <c r="D43" s="1"/>
      <c r="E43" s="1"/>
      <c r="F43" s="1"/>
      <c r="G43" s="2"/>
      <c r="H43" s="2"/>
      <c r="I43" s="3"/>
      <c r="J43" s="1"/>
    </row>
    <row r="44" spans="1:10" ht="15" x14ac:dyDescent="0.3">
      <c r="A44" s="1"/>
      <c r="B44" s="1"/>
      <c r="C44" s="1"/>
      <c r="D44" s="1"/>
      <c r="E44" s="1"/>
      <c r="F44" s="1"/>
      <c r="G44" s="2"/>
      <c r="H44" s="2"/>
      <c r="I44" s="3"/>
      <c r="J44" s="1"/>
    </row>
    <row r="45" spans="1:10" ht="15" x14ac:dyDescent="0.3">
      <c r="A45" s="1"/>
      <c r="B45" s="1"/>
      <c r="C45" s="1"/>
      <c r="D45" s="1"/>
      <c r="E45" s="1"/>
      <c r="F45" s="1"/>
      <c r="G45" s="2"/>
      <c r="H45" s="2"/>
      <c r="I45" s="3"/>
      <c r="J45" s="1"/>
    </row>
    <row r="46" spans="1:10" ht="15" x14ac:dyDescent="0.3">
      <c r="A46" s="1"/>
      <c r="B46" s="1"/>
      <c r="C46" s="1"/>
      <c r="D46" s="1"/>
      <c r="E46" s="1"/>
      <c r="F46" s="1"/>
      <c r="G46" s="2"/>
      <c r="H46" s="2"/>
      <c r="I46" s="3"/>
      <c r="J46" s="1"/>
    </row>
    <row r="47" spans="1:10" ht="15" x14ac:dyDescent="0.3">
      <c r="A47" s="1"/>
      <c r="B47" s="1"/>
      <c r="C47" s="1"/>
      <c r="D47" s="1"/>
      <c r="E47" s="1"/>
      <c r="F47" s="1"/>
      <c r="G47" s="2"/>
      <c r="H47" s="2"/>
      <c r="I47" s="3"/>
      <c r="J47" s="1"/>
    </row>
    <row r="48" spans="1:10" ht="15" x14ac:dyDescent="0.3">
      <c r="A48" s="1"/>
      <c r="B48" s="1"/>
      <c r="C48" s="1"/>
      <c r="D48" s="1"/>
      <c r="E48" s="1"/>
      <c r="F48" s="1"/>
      <c r="G48" s="2"/>
      <c r="H48" s="2"/>
      <c r="I48" s="3"/>
      <c r="J48" s="1"/>
    </row>
    <row r="49" spans="1:10" ht="15" x14ac:dyDescent="0.3">
      <c r="A49" s="1"/>
      <c r="B49" s="1"/>
      <c r="C49" s="1"/>
      <c r="D49" s="1"/>
      <c r="E49" s="1"/>
      <c r="F49" s="1"/>
      <c r="G49" s="2"/>
      <c r="H49" s="2"/>
      <c r="I49" s="3"/>
      <c r="J49" s="1"/>
    </row>
    <row r="50" spans="1:10" ht="15" x14ac:dyDescent="0.3">
      <c r="A50" s="1"/>
      <c r="B50" s="1"/>
      <c r="C50" s="1"/>
      <c r="D50" s="1"/>
      <c r="E50" s="1"/>
      <c r="F50" s="1"/>
      <c r="G50" s="2"/>
      <c r="H50" s="2"/>
      <c r="I50" s="3"/>
      <c r="J50" s="1"/>
    </row>
    <row r="51" spans="1:10" ht="15" x14ac:dyDescent="0.3">
      <c r="A51" s="1"/>
      <c r="B51" s="1"/>
      <c r="C51" s="1"/>
      <c r="D51" s="1"/>
      <c r="E51" s="1"/>
      <c r="F51" s="1"/>
      <c r="G51" s="2"/>
      <c r="H51" s="2"/>
      <c r="I51" s="3"/>
      <c r="J51" s="1"/>
    </row>
    <row r="52" spans="1:10" ht="15" x14ac:dyDescent="0.3">
      <c r="A52" s="1"/>
      <c r="B52" s="1"/>
      <c r="C52" s="1"/>
      <c r="D52" s="1"/>
      <c r="E52" s="1"/>
      <c r="F52" s="1"/>
      <c r="G52" s="2"/>
      <c r="H52" s="2"/>
      <c r="I52" s="3"/>
      <c r="J52" s="1"/>
    </row>
    <row r="53" spans="1:10" ht="15" x14ac:dyDescent="0.3">
      <c r="A53" s="1"/>
      <c r="B53" s="1"/>
      <c r="C53" s="1"/>
      <c r="D53" s="1"/>
      <c r="E53" s="1"/>
      <c r="F53" s="1"/>
      <c r="G53" s="2"/>
      <c r="H53" s="2"/>
      <c r="I53" s="3"/>
      <c r="J53" s="1"/>
    </row>
    <row r="54" spans="1:10" ht="15" x14ac:dyDescent="0.3">
      <c r="A54" s="1"/>
      <c r="B54" s="1"/>
      <c r="C54" s="1"/>
      <c r="D54" s="1"/>
      <c r="E54" s="1"/>
      <c r="F54" s="1"/>
      <c r="G54" s="2"/>
      <c r="H54" s="2"/>
      <c r="I54" s="3"/>
      <c r="J54" s="1"/>
    </row>
    <row r="55" spans="1:10" ht="15" x14ac:dyDescent="0.3">
      <c r="A55" s="1"/>
      <c r="B55" s="1"/>
      <c r="C55" s="1"/>
      <c r="D55" s="1"/>
      <c r="E55" s="1"/>
      <c r="F55" s="1"/>
      <c r="G55" s="2"/>
      <c r="H55" s="2"/>
      <c r="I55" s="3"/>
      <c r="J55" s="1"/>
    </row>
    <row r="56" spans="1:10" ht="15" x14ac:dyDescent="0.3">
      <c r="A56" s="1"/>
      <c r="B56" s="1"/>
      <c r="C56" s="1"/>
      <c r="D56" s="1"/>
      <c r="E56" s="1"/>
      <c r="F56" s="1"/>
      <c r="G56" s="2"/>
      <c r="H56" s="2"/>
      <c r="I56" s="3"/>
      <c r="J56" s="1"/>
    </row>
    <row r="57" spans="1:10" ht="15" x14ac:dyDescent="0.3">
      <c r="A57" s="1"/>
      <c r="B57" s="1"/>
      <c r="C57" s="1"/>
      <c r="D57" s="1"/>
      <c r="E57" s="1"/>
      <c r="F57" s="1"/>
      <c r="G57" s="2"/>
      <c r="H57" s="2"/>
      <c r="I57" s="3"/>
      <c r="J57" s="1"/>
    </row>
    <row r="58" spans="1:10" ht="15" x14ac:dyDescent="0.3">
      <c r="A58" s="1"/>
      <c r="B58" s="1"/>
      <c r="C58" s="1"/>
      <c r="D58" s="1"/>
      <c r="E58" s="1"/>
      <c r="F58" s="1"/>
      <c r="G58" s="2"/>
      <c r="H58" s="2"/>
      <c r="I58" s="3"/>
      <c r="J58" s="1"/>
    </row>
    <row r="59" spans="1:10" ht="15" x14ac:dyDescent="0.3">
      <c r="A59" s="1"/>
      <c r="B59" s="1"/>
      <c r="C59" s="1"/>
      <c r="D59" s="1"/>
      <c r="E59" s="1"/>
      <c r="F59" s="1"/>
      <c r="G59" s="2"/>
      <c r="H59" s="2"/>
      <c r="I59" s="3"/>
      <c r="J59" s="1"/>
    </row>
    <row r="60" spans="1:10" ht="15" x14ac:dyDescent="0.3">
      <c r="A60" s="1"/>
      <c r="B60" s="1"/>
      <c r="C60" s="1"/>
      <c r="D60" s="1"/>
      <c r="E60" s="1"/>
      <c r="F60" s="1"/>
      <c r="G60" s="2"/>
      <c r="H60" s="2"/>
      <c r="I60" s="3"/>
      <c r="J60" s="1"/>
    </row>
    <row r="61" spans="1:10" ht="15" x14ac:dyDescent="0.3">
      <c r="A61" s="1"/>
      <c r="B61" s="1"/>
      <c r="C61" s="1"/>
      <c r="D61" s="1"/>
      <c r="E61" s="1"/>
      <c r="F61" s="1"/>
      <c r="G61" s="2"/>
      <c r="H61" s="2"/>
      <c r="I61" s="3"/>
      <c r="J61" s="1"/>
    </row>
    <row r="62" spans="1:10" ht="15" x14ac:dyDescent="0.3">
      <c r="A62" s="1"/>
      <c r="B62" s="1"/>
      <c r="C62" s="1"/>
      <c r="D62" s="1"/>
      <c r="E62" s="1"/>
      <c r="F62" s="80"/>
      <c r="G62" s="2"/>
      <c r="H62" s="2"/>
      <c r="I62" s="3"/>
      <c r="J62" s="1"/>
    </row>
    <row r="63" spans="1:10" ht="15" x14ac:dyDescent="0.3">
      <c r="A63" s="1"/>
      <c r="B63" s="1"/>
      <c r="C63" s="1"/>
      <c r="D63" s="1"/>
      <c r="E63" s="1"/>
      <c r="F63" s="80"/>
      <c r="G63" s="2"/>
      <c r="H63" s="2"/>
      <c r="I63" s="3"/>
      <c r="J63" s="1"/>
    </row>
    <row r="64" spans="1:10" ht="15" x14ac:dyDescent="0.3">
      <c r="A64" s="1"/>
      <c r="B64" s="1"/>
      <c r="C64" s="1"/>
      <c r="D64" s="1"/>
      <c r="E64" s="1"/>
      <c r="F64" s="80"/>
      <c r="G64" s="2"/>
      <c r="H64" s="2"/>
      <c r="I64" s="3"/>
      <c r="J64" s="1"/>
    </row>
    <row r="65" spans="1:10" ht="15" x14ac:dyDescent="0.3">
      <c r="A65" s="1"/>
      <c r="B65" s="1"/>
      <c r="C65" s="1"/>
      <c r="D65" s="1"/>
      <c r="E65" s="1"/>
      <c r="F65" s="1"/>
      <c r="G65" s="2"/>
      <c r="H65" s="2"/>
      <c r="I65" s="3"/>
      <c r="J65" s="1"/>
    </row>
    <row r="66" spans="1:10" ht="15" x14ac:dyDescent="0.3">
      <c r="A66" s="1"/>
      <c r="B66" s="1"/>
      <c r="C66" s="1"/>
      <c r="D66" s="1"/>
      <c r="E66" s="1"/>
      <c r="F66" s="1"/>
      <c r="G66" s="2"/>
      <c r="H66" s="2"/>
      <c r="I66" s="3"/>
      <c r="J66" s="1"/>
    </row>
  </sheetData>
  <mergeCells count="3">
    <mergeCell ref="B9:I10"/>
    <mergeCell ref="B11:I11"/>
    <mergeCell ref="B12:I12"/>
  </mergeCells>
  <conditionalFormatting sqref="E14">
    <cfRule type="cellIs" dxfId="8" priority="1" stopIfTrue="1" operator="lessThan">
      <formula>10</formula>
    </cfRule>
  </conditionalFormatting>
  <conditionalFormatting sqref="E15:E21">
    <cfRule type="cellIs" dxfId="7" priority="3" stopIfTrue="1" operator="lessThan">
      <formula>10</formula>
    </cfRule>
  </conditionalFormatting>
  <conditionalFormatting sqref="F14">
    <cfRule type="expression" dxfId="6" priority="2" stopIfTrue="1">
      <formula>$E$14&lt;10</formula>
    </cfRule>
  </conditionalFormatting>
  <conditionalFormatting sqref="F15">
    <cfRule type="expression" dxfId="5" priority="4" stopIfTrue="1">
      <formula>$E$15&lt;10</formula>
    </cfRule>
  </conditionalFormatting>
  <conditionalFormatting sqref="F16">
    <cfRule type="expression" dxfId="4" priority="5" stopIfTrue="1">
      <formula>$E$16&lt;10</formula>
    </cfRule>
  </conditionalFormatting>
  <conditionalFormatting sqref="F17">
    <cfRule type="expression" dxfId="3" priority="6" stopIfTrue="1">
      <formula>$E$17&lt;10</formula>
    </cfRule>
  </conditionalFormatting>
  <conditionalFormatting sqref="F18">
    <cfRule type="expression" dxfId="2" priority="7" stopIfTrue="1">
      <formula>$E$18&lt;10</formula>
    </cfRule>
  </conditionalFormatting>
  <conditionalFormatting sqref="F19">
    <cfRule type="expression" dxfId="1" priority="9" stopIfTrue="1">
      <formula>#REF!&lt;10</formula>
    </cfRule>
  </conditionalFormatting>
  <conditionalFormatting sqref="F20:F21">
    <cfRule type="expression" dxfId="0" priority="8" stopIfTrue="1">
      <formula>$E$20&lt;10</formula>
    </cfRule>
  </conditionalFormatting>
  <printOptions horizontalCentered="1" verticalCentered="1"/>
  <pageMargins left="0.55118110236220474" right="0.31496062992125984" top="0.39370078740157483" bottom="0.51181102362204722" header="0" footer="0"/>
  <pageSetup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WEB</vt:lpstr>
      <vt:lpstr>WEB!Área_de_impresión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Axel Alberto Iriarte Dedet</dc:creator>
  <cp:lastModifiedBy>Axel Alberto Iriarte Dedet</cp:lastModifiedBy>
  <dcterms:created xsi:type="dcterms:W3CDTF">2024-10-22T22:54:10Z</dcterms:created>
  <dcterms:modified xsi:type="dcterms:W3CDTF">2024-10-22T22:54:54Z</dcterms:modified>
</cp:coreProperties>
</file>