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ACK UP ARMANDO\ALDANA\Margenes  Precios y graficos\"/>
    </mc:Choice>
  </mc:AlternateContent>
  <xr:revisionPtr revIDLastSave="0" documentId="13_ncr:1_{54D46DFD-6CD7-49F3-A96F-7C9586E62C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diciembre" sheetId="1" r:id="rId1"/>
  </sheets>
  <definedNames>
    <definedName name="_xlnm.Print_Area" localSheetId="0">enerodiciembre!$B$3:$J$478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9" i="1" l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B18" i="1" l="1"/>
  <c r="B20" i="1" s="1"/>
  <c r="B22" i="1" s="1"/>
  <c r="B24" i="1" s="1"/>
  <c r="B26" i="1" s="1"/>
  <c r="B28" i="1" s="1"/>
  <c r="B30" i="1" s="1"/>
  <c r="B32" i="1" s="1"/>
  <c r="B34" i="1" s="1"/>
  <c r="B36" i="1" s="1"/>
  <c r="B38" i="1" s="1"/>
  <c r="B40" i="1" s="1"/>
  <c r="B42" i="1" s="1"/>
  <c r="B44" i="1" s="1"/>
  <c r="B46" i="1" s="1"/>
  <c r="B48" i="1" s="1"/>
  <c r="B50" i="1" s="1"/>
  <c r="B52" i="1" s="1"/>
  <c r="B54" i="1" s="1"/>
  <c r="B56" i="1" s="1"/>
  <c r="B58" i="1" s="1"/>
  <c r="B60" i="1" s="1"/>
  <c r="B62" i="1" s="1"/>
  <c r="B64" i="1" s="1"/>
  <c r="B66" i="1" s="1"/>
  <c r="B68" i="1" s="1"/>
  <c r="B70" i="1" s="1"/>
  <c r="B72" i="1" s="1"/>
  <c r="B74" i="1" s="1"/>
  <c r="B76" i="1" s="1"/>
  <c r="B78" i="1" s="1"/>
  <c r="B80" i="1" s="1"/>
  <c r="B82" i="1" s="1"/>
  <c r="B84" i="1" s="1"/>
  <c r="B86" i="1" s="1"/>
  <c r="B88" i="1" s="1"/>
  <c r="B90" i="1" s="1"/>
  <c r="B92" i="1" s="1"/>
  <c r="B94" i="1" s="1"/>
  <c r="B96" i="1" s="1"/>
  <c r="B98" i="1" s="1"/>
  <c r="B100" i="1" s="1"/>
  <c r="B102" i="1" s="1"/>
  <c r="B104" i="1" s="1"/>
  <c r="B106" i="1" s="1"/>
  <c r="B108" i="1" s="1"/>
  <c r="B110" i="1" s="1"/>
  <c r="B112" i="1" s="1"/>
  <c r="B114" i="1" s="1"/>
  <c r="B116" i="1" s="1"/>
  <c r="B118" i="1" s="1"/>
  <c r="B120" i="1" s="1"/>
  <c r="B122" i="1" s="1"/>
  <c r="B124" i="1" s="1"/>
  <c r="B126" i="1" s="1"/>
  <c r="B128" i="1" s="1"/>
  <c r="B130" i="1" l="1"/>
  <c r="B132" i="1" s="1"/>
  <c r="B134" i="1" s="1"/>
  <c r="B136" i="1" s="1"/>
  <c r="B138" i="1" s="1"/>
  <c r="B140" i="1" s="1"/>
  <c r="B142" i="1" s="1"/>
  <c r="B144" i="1" s="1"/>
  <c r="B146" i="1" s="1"/>
  <c r="B148" i="1" s="1"/>
  <c r="B150" i="1" s="1"/>
  <c r="B152" i="1" s="1"/>
  <c r="B154" i="1" s="1"/>
  <c r="B156" i="1" s="1"/>
  <c r="B158" i="1" s="1"/>
  <c r="B160" i="1" s="1"/>
  <c r="B162" i="1" s="1"/>
  <c r="B164" i="1" s="1"/>
  <c r="B166" i="1" s="1"/>
  <c r="B168" i="1" s="1"/>
  <c r="B170" i="1" s="1"/>
  <c r="B172" i="1" s="1"/>
  <c r="B174" i="1" s="1"/>
  <c r="B176" i="1" s="1"/>
  <c r="B178" i="1" s="1"/>
  <c r="B180" i="1" s="1"/>
  <c r="B182" i="1" s="1"/>
  <c r="B184" i="1" s="1"/>
  <c r="B186" i="1" s="1"/>
  <c r="B188" i="1" s="1"/>
  <c r="B190" i="1" s="1"/>
  <c r="B192" i="1" s="1"/>
  <c r="B194" i="1" s="1"/>
  <c r="B196" i="1" s="1"/>
  <c r="B198" i="1" s="1"/>
  <c r="B347" i="1"/>
  <c r="B349" i="1" s="1"/>
  <c r="B351" i="1" s="1"/>
  <c r="B353" i="1" s="1"/>
  <c r="B355" i="1" s="1"/>
  <c r="B357" i="1" s="1"/>
  <c r="B359" i="1" s="1"/>
  <c r="B361" i="1" s="1"/>
  <c r="B363" i="1" s="1"/>
  <c r="B365" i="1" s="1"/>
  <c r="B367" i="1" s="1"/>
  <c r="B369" i="1" s="1"/>
  <c r="B371" i="1" s="1"/>
  <c r="B373" i="1" s="1"/>
  <c r="B375" i="1" s="1"/>
  <c r="B377" i="1" s="1"/>
  <c r="B379" i="1" s="1"/>
  <c r="B381" i="1" s="1"/>
  <c r="B383" i="1" s="1"/>
  <c r="B385" i="1" s="1"/>
  <c r="B387" i="1" s="1"/>
  <c r="B389" i="1" s="1"/>
  <c r="B391" i="1" s="1"/>
  <c r="B395" i="1" s="1"/>
  <c r="B215" i="1"/>
  <c r="B217" i="1" s="1"/>
  <c r="B219" i="1" s="1"/>
  <c r="B221" i="1" s="1"/>
  <c r="B223" i="1" s="1"/>
  <c r="B225" i="1" s="1"/>
  <c r="B227" i="1" s="1"/>
  <c r="B229" i="1" s="1"/>
  <c r="B231" i="1" s="1"/>
  <c r="B233" i="1" s="1"/>
  <c r="B235" i="1" s="1"/>
  <c r="B237" i="1" s="1"/>
  <c r="B239" i="1" s="1"/>
  <c r="B241" i="1" s="1"/>
  <c r="B243" i="1" s="1"/>
  <c r="B245" i="1" s="1"/>
  <c r="B247" i="1" s="1"/>
  <c r="B249" i="1" s="1"/>
  <c r="B251" i="1" s="1"/>
  <c r="B253" i="1" s="1"/>
  <c r="B255" i="1" s="1"/>
  <c r="B257" i="1" s="1"/>
  <c r="B259" i="1" s="1"/>
  <c r="B261" i="1" s="1"/>
  <c r="B263" i="1" s="1"/>
  <c r="B265" i="1" s="1"/>
  <c r="B267" i="1" s="1"/>
  <c r="B269" i="1" s="1"/>
  <c r="B271" i="1" s="1"/>
  <c r="B273" i="1" s="1"/>
  <c r="B275" i="1" s="1"/>
  <c r="B277" i="1" s="1"/>
  <c r="B279" i="1" s="1"/>
  <c r="B281" i="1" s="1"/>
  <c r="B283" i="1" s="1"/>
  <c r="B285" i="1" s="1"/>
  <c r="B287" i="1" s="1"/>
  <c r="B289" i="1" s="1"/>
  <c r="B291" i="1" s="1"/>
  <c r="B293" i="1" s="1"/>
  <c r="B295" i="1" s="1"/>
  <c r="B297" i="1" s="1"/>
  <c r="B299" i="1" s="1"/>
  <c r="B301" i="1" s="1"/>
  <c r="B303" i="1" s="1"/>
  <c r="B305" i="1" s="1"/>
  <c r="B307" i="1" s="1"/>
  <c r="B309" i="1" s="1"/>
  <c r="B311" i="1" s="1"/>
  <c r="B313" i="1" s="1"/>
  <c r="B315" i="1" s="1"/>
  <c r="B317" i="1" s="1"/>
  <c r="B319" i="1" s="1"/>
  <c r="B321" i="1" s="1"/>
  <c r="B323" i="1" s="1"/>
  <c r="B325" i="1" s="1"/>
  <c r="B327" i="1" s="1"/>
  <c r="B329" i="1" s="1"/>
  <c r="B331" i="1" s="1"/>
  <c r="B333" i="1" s="1"/>
  <c r="B397" i="1" l="1"/>
  <c r="B393" i="1"/>
  <c r="B399" i="1" s="1"/>
  <c r="B405" i="1" s="1"/>
  <c r="B411" i="1" s="1"/>
  <c r="B417" i="1" s="1"/>
  <c r="B423" i="1" s="1"/>
  <c r="B429" i="1" s="1"/>
  <c r="B435" i="1" s="1"/>
  <c r="B401" i="1" l="1"/>
  <c r="B407" i="1" s="1"/>
  <c r="B413" i="1" s="1"/>
  <c r="B419" i="1" s="1"/>
  <c r="B425" i="1" s="1"/>
  <c r="B431" i="1" s="1"/>
  <c r="B403" i="1"/>
  <c r="B409" i="1" s="1"/>
  <c r="B415" i="1" s="1"/>
  <c r="B421" i="1" s="1"/>
  <c r="B427" i="1" s="1"/>
  <c r="B433" i="1" s="1"/>
</calcChain>
</file>

<file path=xl/sharedStrings.xml><?xml version="1.0" encoding="utf-8"?>
<sst xmlns="http://schemas.openxmlformats.org/spreadsheetml/2006/main" count="1125" uniqueCount="201">
  <si>
    <t>MINISTERIO DE ENERGÍA Y MINAS</t>
  </si>
  <si>
    <t>DIRECCIÓN GENERAL DE HIDROCARBUROS</t>
  </si>
  <si>
    <t>DEPARTAMENTO DE ANÁLISIS ECONÓMICO</t>
  </si>
  <si>
    <t xml:space="preserve"> </t>
  </si>
  <si>
    <r>
      <t xml:space="preserve">PRECIOS CIF = US$/GALÓN;                                                                                 </t>
    </r>
    <r>
      <rPr>
        <b/>
        <sz val="10"/>
        <color indexed="10"/>
        <rFont val="Arial"/>
        <family val="2"/>
      </rPr>
      <t>VOLUMEN = BARRILES.</t>
    </r>
  </si>
  <si>
    <t>No. Orden</t>
  </si>
  <si>
    <t>NOMBRE BUQUE</t>
  </si>
  <si>
    <t>FECHA B/L</t>
  </si>
  <si>
    <t>ARRIBO</t>
  </si>
  <si>
    <t>SUPERIOR</t>
  </si>
  <si>
    <t>REGULAR</t>
  </si>
  <si>
    <t>DIESEL</t>
  </si>
  <si>
    <t>LUGAR DE ORIGEN</t>
  </si>
  <si>
    <r>
      <t>CIF/</t>
    </r>
    <r>
      <rPr>
        <b/>
        <sz val="10"/>
        <color indexed="10"/>
        <rFont val="Arial"/>
        <family val="2"/>
      </rPr>
      <t>VOLUMEN</t>
    </r>
  </si>
  <si>
    <t>Origen</t>
  </si>
  <si>
    <t xml:space="preserve"> -------</t>
  </si>
  <si>
    <t>California, USA</t>
  </si>
  <si>
    <t>Louisiana, USA</t>
  </si>
  <si>
    <t>Mississippi, USA</t>
  </si>
  <si>
    <t>Texas, USA</t>
  </si>
  <si>
    <t>CHEVRON GUATEMALA</t>
  </si>
  <si>
    <t>PUMA ENERGY</t>
  </si>
  <si>
    <t xml:space="preserve">  -------</t>
  </si>
  <si>
    <t xml:space="preserve"> ------</t>
  </si>
  <si>
    <t>Nantes</t>
  </si>
  <si>
    <r>
      <t xml:space="preserve">PRECIOS CIF = US$/GALÓN;                                                                    </t>
    </r>
    <r>
      <rPr>
        <b/>
        <sz val="10"/>
        <color indexed="10"/>
        <rFont val="Arial"/>
        <family val="2"/>
      </rPr>
      <t>VOLUMEN = BARRILES.</t>
    </r>
  </si>
  <si>
    <r>
      <rPr>
        <b/>
        <sz val="10"/>
        <color rgb="FF006600"/>
        <rFont val="Arial"/>
        <family val="2"/>
      </rPr>
      <t>CIF/</t>
    </r>
    <r>
      <rPr>
        <b/>
        <sz val="10"/>
        <color rgb="FFFF0000"/>
        <rFont val="Arial"/>
        <family val="2"/>
      </rPr>
      <t xml:space="preserve">          VOLUMEN</t>
    </r>
  </si>
  <si>
    <t>MT Muhut Silver</t>
  </si>
  <si>
    <t xml:space="preserve"> --------</t>
  </si>
  <si>
    <t>MT Athina</t>
  </si>
  <si>
    <t>Nice</t>
  </si>
  <si>
    <t>BUQUES, PRECIOS CIF, VOLÚMENES Y PAÍS DE ORIGEN POR COMPAÑÍA IMPORTADORA , VIA PACIFICO</t>
  </si>
  <si>
    <t>BUQUES, PRECIOS CIF, VOLÚMENES Y PAÍS DE ORIGEN POR COMPAÑÍA IMPORTADORA, VIA PACIFICO</t>
  </si>
  <si>
    <t>MT San Jack</t>
  </si>
  <si>
    <t>ZETA GAS DE CENTROAMERICA, S.A., VIA PACIFICO</t>
  </si>
  <si>
    <t>MT Platinum Jubilee</t>
  </si>
  <si>
    <t>MT Golden Voyager</t>
  </si>
  <si>
    <t>Vancouver, BC, Canada</t>
  </si>
  <si>
    <t>MT PS Roma</t>
  </si>
  <si>
    <t>MT Torm New Zealand</t>
  </si>
  <si>
    <t>Vancouver, Canada</t>
  </si>
  <si>
    <t>MT Sakura Voyager</t>
  </si>
  <si>
    <t>MT Zobu Start</t>
  </si>
  <si>
    <t>MT Maersk Maru</t>
  </si>
  <si>
    <t>MT Pis Paragon</t>
  </si>
  <si>
    <t>MT Pacific Ruby</t>
  </si>
  <si>
    <t>MT Siver Manoora</t>
  </si>
  <si>
    <t>24 y 23 dic 23</t>
  </si>
  <si>
    <t>MT Yasa Pelican</t>
  </si>
  <si>
    <t>MT Siver Ginny</t>
  </si>
  <si>
    <t>04 y 03 ene 24</t>
  </si>
  <si>
    <t>MT Virgen de la Aurora</t>
  </si>
  <si>
    <t>MT Silver Philipa</t>
  </si>
  <si>
    <t>13 y 14 ene 2024</t>
  </si>
  <si>
    <t>MT Cabo San Vicente</t>
  </si>
  <si>
    <t>MT Pacific Jasper</t>
  </si>
  <si>
    <t>MT Nord Volante</t>
  </si>
  <si>
    <t>MT Citrine</t>
  </si>
  <si>
    <t>MT Silver Stacie</t>
  </si>
  <si>
    <t>17 y 16 feb 24</t>
  </si>
  <si>
    <t>MT Nakhal Silver</t>
  </si>
  <si>
    <t>28 y 29 feb 24</t>
  </si>
  <si>
    <t>MT Kardiani</t>
  </si>
  <si>
    <t>MT Virgen del Quinche</t>
  </si>
  <si>
    <t>15 y 16 marz 24</t>
  </si>
  <si>
    <t>MT Hafnia Leo</t>
  </si>
  <si>
    <t>MT Pacific Julia</t>
  </si>
  <si>
    <t>22 y 23 marz 24</t>
  </si>
  <si>
    <t>MT Solar Karen</t>
  </si>
  <si>
    <t>07 y 08 abril 24</t>
  </si>
  <si>
    <t>MT Silver Zoe</t>
  </si>
  <si>
    <t>19, y 20 dic  23</t>
  </si>
  <si>
    <t>MT Glenda Melissa</t>
  </si>
  <si>
    <t>MT STI Maestro</t>
  </si>
  <si>
    <t>14 y 15 ene 24</t>
  </si>
  <si>
    <t>MT Lady Amanda</t>
  </si>
  <si>
    <t>25 y 26 ene 24</t>
  </si>
  <si>
    <t>MT Dee4 Larch</t>
  </si>
  <si>
    <t>31 ene y 02 feb 24</t>
  </si>
  <si>
    <t>MT Peregrine Pacific</t>
  </si>
  <si>
    <t>MT Silver Valerie</t>
  </si>
  <si>
    <t>07, 07 y 06 marz 24</t>
  </si>
  <si>
    <t>21 y 22 marz 2024</t>
  </si>
  <si>
    <t>MT PS Augusta</t>
  </si>
  <si>
    <t>30 y 31 dic 23</t>
  </si>
  <si>
    <t>MT Hafnia Puma</t>
  </si>
  <si>
    <t>Ulman, Corea del Sur</t>
  </si>
  <si>
    <t>MT Adriatic Wave</t>
  </si>
  <si>
    <t>MT Silver Carolyn</t>
  </si>
  <si>
    <t>MT Seaways Milos</t>
  </si>
  <si>
    <t>MT FPMC27</t>
  </si>
  <si>
    <t>MT Maetiga</t>
  </si>
  <si>
    <t>MT Yaca</t>
  </si>
  <si>
    <t xml:space="preserve"> Nice</t>
  </si>
  <si>
    <t>MT Hafnia Leopard</t>
  </si>
  <si>
    <t>MT Mahadah Silver</t>
  </si>
  <si>
    <t>19 y 18 abril 24</t>
  </si>
  <si>
    <t>MT Solar Melissa</t>
  </si>
  <si>
    <t>28 y 27 abril 24</t>
  </si>
  <si>
    <t>MT Maersk Mississippi</t>
  </si>
  <si>
    <t>MT Pacific Jade</t>
  </si>
  <si>
    <t>MT Sadah Silver</t>
  </si>
  <si>
    <t>MT Torm Splendid</t>
  </si>
  <si>
    <t>21 y 19 mayo 2024</t>
  </si>
  <si>
    <t>MT Mossel Bay</t>
  </si>
  <si>
    <t>MT Silver Eburna</t>
  </si>
  <si>
    <t>22 y 23 junio 2024</t>
  </si>
  <si>
    <t>MT Madha Silver</t>
  </si>
  <si>
    <t>MT Hafnia Kirsten</t>
  </si>
  <si>
    <t>MT Crimson Pearl</t>
  </si>
  <si>
    <t>02 y 01 julio 2024</t>
  </si>
  <si>
    <t>MT Silver Euplecta</t>
  </si>
  <si>
    <t>13 y 14 julio 2024</t>
  </si>
  <si>
    <t>MT Pacific Kohinnor</t>
  </si>
  <si>
    <t>MT Silver Dover</t>
  </si>
  <si>
    <t>25 y 26 julio 2024</t>
  </si>
  <si>
    <t xml:space="preserve">MT Madha Silver </t>
  </si>
  <si>
    <t>09 y 10 agosto 2024</t>
  </si>
  <si>
    <t xml:space="preserve">MT Muhut Silver </t>
  </si>
  <si>
    <t>18 y 19 agosto 2024</t>
  </si>
  <si>
    <t xml:space="preserve">MT Sadah Silver </t>
  </si>
  <si>
    <t>29 y 28 agosto 2024</t>
  </si>
  <si>
    <t>MT Coetivy</t>
  </si>
  <si>
    <t xml:space="preserve">MT Madah Silver </t>
  </si>
  <si>
    <t>07 y 06 septiembre 2024</t>
  </si>
  <si>
    <t>UNO GUATEMALA/UNO PETROLEOS/UNO FUELS</t>
  </si>
  <si>
    <t>MT Silver Etrema</t>
  </si>
  <si>
    <t>14 y 15 septiembre 2024</t>
  </si>
  <si>
    <t>MT Cosmic Glory</t>
  </si>
  <si>
    <t>MT Pacific Cobalt</t>
  </si>
  <si>
    <t>MT FPMC 32</t>
  </si>
  <si>
    <t>23 y 24 septiembre 2024</t>
  </si>
  <si>
    <t>MT Clearocean Meribel</t>
  </si>
  <si>
    <t>03 y 04 octubre 2024</t>
  </si>
  <si>
    <t>Vancouver, BC, Canadá</t>
  </si>
  <si>
    <t>MT Ikigai</t>
  </si>
  <si>
    <t>MT STI Mistery</t>
  </si>
  <si>
    <t>03 y 04 mayo 2024</t>
  </si>
  <si>
    <t>MT Nave Aguila</t>
  </si>
  <si>
    <t>12 y 13 mayo 2024</t>
  </si>
  <si>
    <t>MT STI Mystery</t>
  </si>
  <si>
    <t>03 y 02 junio 2024</t>
  </si>
  <si>
    <t>MT Alpine Liberty</t>
  </si>
  <si>
    <t>MT Silver Hague</t>
  </si>
  <si>
    <t>15 y 16 julio 2024</t>
  </si>
  <si>
    <t>MT Seaways Athens</t>
  </si>
  <si>
    <t>23 y 22 julio 2024</t>
  </si>
  <si>
    <t>MT Rui Fu Xing</t>
  </si>
  <si>
    <t>MT Maersk Teesport</t>
  </si>
  <si>
    <t>MT Long Star Mariner</t>
  </si>
  <si>
    <t>14 y 15 octubre 2024</t>
  </si>
  <si>
    <t>MT Cururo</t>
  </si>
  <si>
    <t>MT Nave Velocity</t>
  </si>
  <si>
    <t>MT Torm Philippines</t>
  </si>
  <si>
    <t>MT DAT Mercury</t>
  </si>
  <si>
    <t>MT Sea La Belle</t>
  </si>
  <si>
    <t>20 y 21 oct 24</t>
  </si>
  <si>
    <t>MT Marlin Ametrine</t>
  </si>
  <si>
    <t>MT Mia Grace</t>
  </si>
  <si>
    <t>MT Kalk Bay</t>
  </si>
  <si>
    <t>MT ST Clemens</t>
  </si>
  <si>
    <t>Vancouver BC, Canada</t>
  </si>
  <si>
    <t xml:space="preserve">MT Ocean Princess </t>
  </si>
  <si>
    <t>MT Valle Azurra</t>
  </si>
  <si>
    <t>MT Fantasia</t>
  </si>
  <si>
    <t>MT Seaways Star</t>
  </si>
  <si>
    <t>MT Silver Hannah</t>
  </si>
  <si>
    <t>MT Nord Superior</t>
  </si>
  <si>
    <t>MT DAT Venus</t>
  </si>
  <si>
    <t>MT Nave Equinox</t>
  </si>
  <si>
    <t>MT Arendal</t>
  </si>
  <si>
    <t>Quintero, Chile</t>
  </si>
  <si>
    <t>Mailiao, Taiwan</t>
  </si>
  <si>
    <t>MT Seaways Crest</t>
  </si>
  <si>
    <t>MT Frontier Mariner</t>
  </si>
  <si>
    <t>MT STI Magnetic</t>
  </si>
  <si>
    <t>MT Seaways Wave</t>
  </si>
  <si>
    <t>Helsinki</t>
  </si>
  <si>
    <t>MT Ardmore Engineer</t>
  </si>
  <si>
    <t>MT Pelican Mariner</t>
  </si>
  <si>
    <t>04 y 05 nov 24</t>
  </si>
  <si>
    <t>MT Yasa Flamingo</t>
  </si>
  <si>
    <t>18 y 19 nov 24</t>
  </si>
  <si>
    <t>MT Yasa Hawk</t>
  </si>
  <si>
    <t>MT STI Mighty</t>
  </si>
  <si>
    <t>MT Leikanger</t>
  </si>
  <si>
    <t>MT Nord Minami</t>
  </si>
  <si>
    <t>04 y 03 nov 24</t>
  </si>
  <si>
    <t>MT Sakura Boyager</t>
  </si>
  <si>
    <t>MT Clearocean Ginkgo</t>
  </si>
  <si>
    <t>14 y 10 nov 24</t>
  </si>
  <si>
    <t>Mississippi y Texas, USA</t>
  </si>
  <si>
    <t>22 y 23 nov 24</t>
  </si>
  <si>
    <t>MT Herolds Bay</t>
  </si>
  <si>
    <t>03 y 04 dic 24</t>
  </si>
  <si>
    <t>MT Sea Cougar</t>
  </si>
  <si>
    <t>MT Ocean Breeze</t>
  </si>
  <si>
    <t>MT Hafnia Mikala</t>
  </si>
  <si>
    <t>MT Nord Mariner</t>
  </si>
  <si>
    <t>MT Zohu Start</t>
  </si>
  <si>
    <t xml:space="preserve"> Nantes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</si>
</sst>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0"/>
  </numFmts>
  <fonts count="24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4"/>
      <color indexed="18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color indexed="17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b/>
      <sz val="16"/>
      <color indexed="18"/>
      <name val="Arial"/>
      <family val="2"/>
    </font>
    <font>
      <b/>
      <sz val="12"/>
      <color indexed="17"/>
      <name val="Arial"/>
      <family val="2"/>
    </font>
    <font>
      <b/>
      <sz val="12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006600"/>
      <name val="Arial"/>
      <family val="2"/>
    </font>
    <font>
      <sz val="10"/>
      <color rgb="FFFF0000"/>
      <name val="Arial"/>
      <family val="2"/>
    </font>
    <font>
      <b/>
      <sz val="11"/>
      <color rgb="FF006600"/>
      <name val="Arial"/>
      <family val="2"/>
    </font>
    <font>
      <b/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5">
    <xf numFmtId="0" fontId="0" fillId="0" borderId="0" xfId="0"/>
    <xf numFmtId="0" fontId="2" fillId="0" borderId="0" xfId="0" applyFont="1"/>
    <xf numFmtId="0" fontId="0" fillId="0" borderId="0" xfId="0" applyBorder="1"/>
    <xf numFmtId="0" fontId="5" fillId="0" borderId="0" xfId="0" applyFont="1"/>
    <xf numFmtId="0" fontId="7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5" fontId="11" fillId="3" borderId="13" xfId="0" applyNumberFormat="1" applyFont="1" applyFill="1" applyBorder="1" applyAlignment="1">
      <alignment horizontal="center"/>
    </xf>
    <xf numFmtId="165" fontId="11" fillId="3" borderId="14" xfId="0" applyNumberFormat="1" applyFont="1" applyFill="1" applyBorder="1" applyAlignment="1">
      <alignment horizontal="center"/>
    </xf>
    <xf numFmtId="3" fontId="12" fillId="3" borderId="16" xfId="0" applyNumberFormat="1" applyFont="1" applyFill="1" applyBorder="1" applyAlignment="1">
      <alignment horizontal="center"/>
    </xf>
    <xf numFmtId="3" fontId="12" fillId="3" borderId="17" xfId="0" applyNumberFormat="1" applyFont="1" applyFill="1" applyBorder="1" applyAlignment="1">
      <alignment horizontal="center"/>
    </xf>
    <xf numFmtId="3" fontId="12" fillId="3" borderId="0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9" fillId="3" borderId="0" xfId="0" applyFont="1" applyFill="1" applyBorder="1" applyAlignment="1">
      <alignment vertical="center" wrapText="1"/>
    </xf>
    <xf numFmtId="15" fontId="14" fillId="3" borderId="0" xfId="0" applyNumberFormat="1" applyFont="1" applyFill="1" applyBorder="1" applyAlignment="1">
      <alignment horizontal="center" vertical="center" wrapText="1"/>
    </xf>
    <xf numFmtId="3" fontId="6" fillId="3" borderId="0" xfId="0" applyNumberFormat="1" applyFont="1" applyFill="1" applyBorder="1" applyAlignment="1">
      <alignment horizontal="center"/>
    </xf>
    <xf numFmtId="3" fontId="6" fillId="3" borderId="0" xfId="1" applyNumberFormat="1" applyFont="1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3" fontId="12" fillId="3" borderId="8" xfId="0" applyNumberFormat="1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3" fontId="10" fillId="3" borderId="0" xfId="0" applyNumberFormat="1" applyFont="1" applyFill="1" applyBorder="1" applyAlignment="1">
      <alignment horizontal="center"/>
    </xf>
    <xf numFmtId="3" fontId="10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3" fontId="18" fillId="3" borderId="16" xfId="0" applyNumberFormat="1" applyFont="1" applyFill="1" applyBorder="1" applyAlignment="1">
      <alignment horizontal="center"/>
    </xf>
    <xf numFmtId="165" fontId="17" fillId="3" borderId="13" xfId="0" applyNumberFormat="1" applyFont="1" applyFill="1" applyBorder="1" applyAlignment="1">
      <alignment horizontal="center"/>
    </xf>
    <xf numFmtId="3" fontId="18" fillId="3" borderId="0" xfId="0" applyNumberFormat="1" applyFont="1" applyFill="1" applyBorder="1" applyAlignment="1">
      <alignment horizontal="center"/>
    </xf>
    <xf numFmtId="0" fontId="8" fillId="7" borderId="0" xfId="0" applyFont="1" applyFill="1" applyBorder="1" applyAlignment="1">
      <alignment vertical="center" wrapText="1"/>
    </xf>
    <xf numFmtId="0" fontId="10" fillId="7" borderId="0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165" fontId="11" fillId="7" borderId="0" xfId="0" applyNumberFormat="1" applyFont="1" applyFill="1" applyBorder="1" applyAlignment="1">
      <alignment horizontal="center"/>
    </xf>
    <xf numFmtId="3" fontId="12" fillId="7" borderId="0" xfId="0" applyNumberFormat="1" applyFont="1" applyFill="1" applyBorder="1" applyAlignment="1">
      <alignment horizontal="center"/>
    </xf>
    <xf numFmtId="0" fontId="8" fillId="7" borderId="0" xfId="0" applyFont="1" applyFill="1" applyBorder="1" applyAlignment="1">
      <alignment horizontal="center" vertical="center" wrapText="1"/>
    </xf>
    <xf numFmtId="165" fontId="22" fillId="3" borderId="13" xfId="0" applyNumberFormat="1" applyFont="1" applyFill="1" applyBorder="1" applyAlignment="1">
      <alignment horizontal="center"/>
    </xf>
    <xf numFmtId="15" fontId="2" fillId="3" borderId="0" xfId="0" applyNumberFormat="1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3" fontId="23" fillId="3" borderId="8" xfId="0" applyNumberFormat="1" applyFont="1" applyFill="1" applyBorder="1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3" fontId="12" fillId="3" borderId="9" xfId="0" applyNumberFormat="1" applyFont="1" applyFill="1" applyBorder="1" applyAlignment="1">
      <alignment horizontal="center"/>
    </xf>
    <xf numFmtId="165" fontId="11" fillId="3" borderId="23" xfId="0" applyNumberFormat="1" applyFont="1" applyFill="1" applyBorder="1" applyAlignment="1">
      <alignment horizontal="center"/>
    </xf>
    <xf numFmtId="3" fontId="12" fillId="3" borderId="24" xfId="0" applyNumberFormat="1" applyFont="1" applyFill="1" applyBorder="1" applyAlignment="1">
      <alignment horizontal="center"/>
    </xf>
    <xf numFmtId="0" fontId="15" fillId="7" borderId="0" xfId="0" applyFont="1" applyFill="1" applyBorder="1" applyAlignment="1"/>
    <xf numFmtId="0" fontId="16" fillId="7" borderId="0" xfId="0" applyFont="1" applyFill="1" applyBorder="1" applyAlignment="1">
      <alignment vertical="center" wrapText="1"/>
    </xf>
    <xf numFmtId="3" fontId="12" fillId="3" borderId="25" xfId="0" applyNumberFormat="1" applyFont="1" applyFill="1" applyBorder="1" applyAlignment="1">
      <alignment horizontal="center"/>
    </xf>
    <xf numFmtId="165" fontId="11" fillId="3" borderId="0" xfId="0" applyNumberFormat="1" applyFont="1" applyFill="1" applyBorder="1" applyAlignment="1">
      <alignment horizontal="center"/>
    </xf>
    <xf numFmtId="165" fontId="11" fillId="3" borderId="25" xfId="0" applyNumberFormat="1" applyFont="1" applyFill="1" applyBorder="1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15" fontId="2" fillId="3" borderId="0" xfId="0" applyNumberFormat="1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15" fontId="2" fillId="3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3" fontId="12" fillId="3" borderId="27" xfId="0" applyNumberFormat="1" applyFont="1" applyFill="1" applyBorder="1" applyAlignment="1">
      <alignment horizontal="center"/>
    </xf>
    <xf numFmtId="165" fontId="11" fillId="3" borderId="5" xfId="0" applyNumberFormat="1" applyFont="1" applyFill="1" applyBorder="1" applyAlignment="1">
      <alignment horizontal="center"/>
    </xf>
    <xf numFmtId="165" fontId="11" fillId="3" borderId="6" xfId="0" applyNumberFormat="1" applyFont="1" applyFill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3" borderId="12" xfId="0" applyFont="1" applyFill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15" fontId="2" fillId="3" borderId="13" xfId="0" applyNumberFormat="1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2" fillId="3" borderId="15" xfId="0" applyFont="1" applyFill="1" applyBorder="1" applyAlignment="1">
      <alignment vertical="center" wrapText="1"/>
    </xf>
    <xf numFmtId="15" fontId="2" fillId="3" borderId="16" xfId="0" applyNumberFormat="1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13" fillId="7" borderId="1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vertical="center" wrapText="1"/>
    </xf>
    <xf numFmtId="15" fontId="2" fillId="3" borderId="8" xfId="0" applyNumberFormat="1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vertical="center" wrapText="1"/>
    </xf>
    <xf numFmtId="15" fontId="2" fillId="3" borderId="0" xfId="0" applyNumberFormat="1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13" fillId="7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7" borderId="11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vertical="center" wrapText="1"/>
    </xf>
    <xf numFmtId="0" fontId="2" fillId="3" borderId="22" xfId="0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8" xfId="0" applyFont="1" applyBorder="1" applyAlignment="1">
      <alignment vertical="center" wrapText="1"/>
    </xf>
    <xf numFmtId="0" fontId="13" fillId="0" borderId="22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vertical="center" wrapText="1"/>
    </xf>
    <xf numFmtId="0" fontId="13" fillId="0" borderId="16" xfId="0" applyFont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15" fontId="2" fillId="3" borderId="5" xfId="0" applyNumberFormat="1" applyFont="1" applyFill="1" applyBorder="1" applyAlignment="1">
      <alignment horizontal="center" vertical="center" wrapText="1"/>
    </xf>
    <xf numFmtId="0" fontId="13" fillId="0" borderId="21" xfId="0" applyFont="1" applyBorder="1" applyAlignment="1">
      <alignment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7" xfId="0" applyFont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438150</xdr:colOff>
      <xdr:row>3</xdr:row>
      <xdr:rowOff>28575</xdr:rowOff>
    </xdr:from>
    <xdr:to>
      <xdr:col>8</xdr:col>
      <xdr:colOff>1152525</xdr:colOff>
      <xdr:row>7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A21FBEE-52A2-45BD-B3D2-DB9263F3E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514350"/>
          <a:ext cx="304800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B5:J476"/>
  <sheetViews>
    <sheetView showRowColHeaders="0" tabSelected="1" view="pageBreakPreview" zoomScaleNormal="100" zoomScaleSheetLayoutView="100" workbookViewId="0">
      <selection activeCell="G418" sqref="G418"/>
    </sheetView>
  </sheetViews>
  <sheetFormatPr baseColWidth="10" defaultRowHeight="12.75" x14ac:dyDescent="0.2"/>
  <cols>
    <col min="1" max="1" width="4.7109375" customWidth="1"/>
    <col min="2" max="2" width="8.42578125" customWidth="1"/>
    <col min="3" max="3" width="21.5703125" customWidth="1"/>
    <col min="4" max="4" width="19.28515625" customWidth="1"/>
    <col min="5" max="5" width="18" customWidth="1"/>
    <col min="6" max="7" width="17" customWidth="1"/>
    <col min="8" max="8" width="18" customWidth="1"/>
    <col min="9" max="9" width="22.42578125" customWidth="1"/>
    <col min="10" max="10" width="20.85546875" customWidth="1"/>
  </cols>
  <sheetData>
    <row r="5" spans="2:9" ht="15" x14ac:dyDescent="0.25">
      <c r="C5" s="1" t="s">
        <v>0</v>
      </c>
    </row>
    <row r="6" spans="2:9" ht="15" x14ac:dyDescent="0.25">
      <c r="C6" s="1" t="s">
        <v>1</v>
      </c>
    </row>
    <row r="7" spans="2:9" ht="15" x14ac:dyDescent="0.25">
      <c r="C7" s="1" t="s">
        <v>2</v>
      </c>
    </row>
    <row r="8" spans="2:9" ht="13.5" thickBot="1" x14ac:dyDescent="0.25"/>
    <row r="9" spans="2:9" ht="20.25" customHeight="1" thickBot="1" x14ac:dyDescent="0.3">
      <c r="B9" s="82" t="s">
        <v>31</v>
      </c>
      <c r="C9" s="83"/>
      <c r="D9" s="83"/>
      <c r="E9" s="83"/>
      <c r="F9" s="83"/>
      <c r="G9" s="83"/>
      <c r="H9" s="83"/>
      <c r="I9" s="84"/>
    </row>
    <row r="10" spans="2:9" ht="7.15" customHeight="1" x14ac:dyDescent="0.25">
      <c r="C10" s="88" t="s">
        <v>3</v>
      </c>
      <c r="D10" s="88"/>
      <c r="E10" s="88"/>
      <c r="F10" s="88"/>
      <c r="G10" s="88"/>
      <c r="H10" s="88"/>
      <c r="I10" s="2"/>
    </row>
    <row r="11" spans="2:9" ht="16.5" thickBot="1" x14ac:dyDescent="0.3">
      <c r="C11" s="3" t="s">
        <v>4</v>
      </c>
      <c r="D11" s="4"/>
      <c r="E11" s="4"/>
      <c r="F11" s="4"/>
      <c r="G11" s="4"/>
      <c r="H11" s="4"/>
    </row>
    <row r="12" spans="2:9" ht="12.75" customHeight="1" x14ac:dyDescent="0.2">
      <c r="C12" s="89" t="s">
        <v>125</v>
      </c>
      <c r="D12" s="90"/>
      <c r="E12" s="90"/>
      <c r="F12" s="90"/>
      <c r="G12" s="90"/>
      <c r="H12" s="90"/>
      <c r="I12" s="91"/>
    </row>
    <row r="13" spans="2:9" ht="9.75" customHeight="1" thickBot="1" x14ac:dyDescent="0.25">
      <c r="C13" s="92"/>
      <c r="D13" s="93"/>
      <c r="E13" s="93"/>
      <c r="F13" s="93"/>
      <c r="G13" s="93"/>
      <c r="H13" s="93"/>
      <c r="I13" s="94"/>
    </row>
    <row r="14" spans="2:9" x14ac:dyDescent="0.2">
      <c r="B14" s="63" t="s">
        <v>5</v>
      </c>
      <c r="C14" s="95" t="s">
        <v>6</v>
      </c>
      <c r="D14" s="97" t="s">
        <v>7</v>
      </c>
      <c r="E14" s="97" t="s">
        <v>8</v>
      </c>
      <c r="F14" s="5" t="s">
        <v>9</v>
      </c>
      <c r="G14" s="5" t="s">
        <v>10</v>
      </c>
      <c r="H14" s="6" t="s">
        <v>11</v>
      </c>
      <c r="I14" s="99" t="s">
        <v>12</v>
      </c>
    </row>
    <row r="15" spans="2:9" ht="20.25" customHeight="1" thickBot="1" x14ac:dyDescent="0.25">
      <c r="B15" s="64"/>
      <c r="C15" s="96"/>
      <c r="D15" s="98"/>
      <c r="E15" s="98"/>
      <c r="F15" s="7" t="s">
        <v>13</v>
      </c>
      <c r="G15" s="7" t="s">
        <v>13</v>
      </c>
      <c r="H15" s="7" t="s">
        <v>13</v>
      </c>
      <c r="I15" s="100" t="s">
        <v>14</v>
      </c>
    </row>
    <row r="16" spans="2:9" ht="15" customHeight="1" x14ac:dyDescent="0.25">
      <c r="B16" s="63">
        <v>1</v>
      </c>
      <c r="C16" s="65" t="s">
        <v>45</v>
      </c>
      <c r="D16" s="67">
        <v>45648</v>
      </c>
      <c r="E16" s="67">
        <v>45295</v>
      </c>
      <c r="F16" s="8" t="s">
        <v>23</v>
      </c>
      <c r="G16" s="8" t="s">
        <v>23</v>
      </c>
      <c r="H16" s="9">
        <v>2.6218000000000004</v>
      </c>
      <c r="I16" s="73" t="s">
        <v>17</v>
      </c>
    </row>
    <row r="17" spans="2:10" ht="15" customHeight="1" thickBot="1" x14ac:dyDescent="0.3">
      <c r="B17" s="64"/>
      <c r="C17" s="71"/>
      <c r="D17" s="72"/>
      <c r="E17" s="72"/>
      <c r="F17" s="12" t="s">
        <v>23</v>
      </c>
      <c r="G17" s="10" t="s">
        <v>23</v>
      </c>
      <c r="H17" s="11">
        <v>82194</v>
      </c>
      <c r="I17" s="74"/>
    </row>
    <row r="18" spans="2:10" ht="15" customHeight="1" x14ac:dyDescent="0.25">
      <c r="B18" s="63">
        <f>(B16+1)</f>
        <v>2</v>
      </c>
      <c r="C18" s="65" t="s">
        <v>45</v>
      </c>
      <c r="D18" s="67">
        <v>45648</v>
      </c>
      <c r="E18" s="67">
        <v>45296</v>
      </c>
      <c r="F18" s="8" t="s">
        <v>23</v>
      </c>
      <c r="G18" s="8" t="s">
        <v>23</v>
      </c>
      <c r="H18" s="9">
        <v>2.6175000000000002</v>
      </c>
      <c r="I18" s="73" t="s">
        <v>17</v>
      </c>
    </row>
    <row r="19" spans="2:10" ht="15" customHeight="1" thickBot="1" x14ac:dyDescent="0.3">
      <c r="B19" s="64"/>
      <c r="C19" s="71"/>
      <c r="D19" s="72"/>
      <c r="E19" s="72"/>
      <c r="F19" s="12" t="s">
        <v>23</v>
      </c>
      <c r="G19" s="10" t="s">
        <v>23</v>
      </c>
      <c r="H19" s="11">
        <v>141753</v>
      </c>
      <c r="I19" s="74"/>
    </row>
    <row r="20" spans="2:10" ht="15" customHeight="1" x14ac:dyDescent="0.25">
      <c r="B20" s="63">
        <f t="shared" ref="B20" si="0">(B18+1)</f>
        <v>3</v>
      </c>
      <c r="C20" s="65" t="s">
        <v>46</v>
      </c>
      <c r="D20" s="67" t="s">
        <v>47</v>
      </c>
      <c r="E20" s="67">
        <v>45297</v>
      </c>
      <c r="F20" s="8">
        <v>2.3815</v>
      </c>
      <c r="G20" s="8">
        <v>2.1955</v>
      </c>
      <c r="H20" s="9" t="s">
        <v>15</v>
      </c>
      <c r="I20" s="80" t="s">
        <v>19</v>
      </c>
    </row>
    <row r="21" spans="2:10" ht="15" customHeight="1" thickBot="1" x14ac:dyDescent="0.3">
      <c r="B21" s="64"/>
      <c r="C21" s="78"/>
      <c r="D21" s="79"/>
      <c r="E21" s="79"/>
      <c r="F21" s="10">
        <v>80321</v>
      </c>
      <c r="G21" s="10">
        <v>78030</v>
      </c>
      <c r="H21" s="11" t="s">
        <v>22</v>
      </c>
      <c r="I21" s="81"/>
    </row>
    <row r="22" spans="2:10" ht="15" customHeight="1" x14ac:dyDescent="0.25">
      <c r="B22" s="63">
        <f t="shared" ref="B22" si="1">(B20+1)</f>
        <v>4</v>
      </c>
      <c r="C22" s="65" t="s">
        <v>46</v>
      </c>
      <c r="D22" s="67" t="s">
        <v>47</v>
      </c>
      <c r="E22" s="67">
        <v>45299</v>
      </c>
      <c r="F22" s="8">
        <v>2.3803000000000001</v>
      </c>
      <c r="G22" s="8">
        <v>2.1926999999999999</v>
      </c>
      <c r="H22" s="9" t="s">
        <v>15</v>
      </c>
      <c r="I22" s="80" t="s">
        <v>19</v>
      </c>
    </row>
    <row r="23" spans="2:10" ht="15" customHeight="1" thickBot="1" x14ac:dyDescent="0.3">
      <c r="B23" s="64"/>
      <c r="C23" s="78"/>
      <c r="D23" s="79"/>
      <c r="E23" s="79"/>
      <c r="F23" s="10">
        <v>23000</v>
      </c>
      <c r="G23" s="10">
        <v>43000</v>
      </c>
      <c r="H23" s="11" t="s">
        <v>22</v>
      </c>
      <c r="I23" s="81"/>
    </row>
    <row r="24" spans="2:10" ht="15" customHeight="1" x14ac:dyDescent="0.25">
      <c r="B24" s="63">
        <f t="shared" ref="B24" si="2">(B22+1)</f>
        <v>5</v>
      </c>
      <c r="C24" s="65" t="s">
        <v>48</v>
      </c>
      <c r="D24" s="67">
        <v>45294</v>
      </c>
      <c r="E24" s="67">
        <v>45307</v>
      </c>
      <c r="F24" s="8" t="s">
        <v>23</v>
      </c>
      <c r="G24" s="8" t="s">
        <v>23</v>
      </c>
      <c r="H24" s="9">
        <v>2.5995000000000004</v>
      </c>
      <c r="I24" s="73" t="s">
        <v>17</v>
      </c>
      <c r="J24" t="s">
        <v>3</v>
      </c>
    </row>
    <row r="25" spans="2:10" ht="15" customHeight="1" thickBot="1" x14ac:dyDescent="0.3">
      <c r="B25" s="64"/>
      <c r="C25" s="78"/>
      <c r="D25" s="72"/>
      <c r="E25" s="72"/>
      <c r="F25" s="12" t="s">
        <v>23</v>
      </c>
      <c r="G25" s="10" t="s">
        <v>23</v>
      </c>
      <c r="H25" s="11">
        <v>111503.39</v>
      </c>
      <c r="I25" s="74"/>
      <c r="J25" t="s">
        <v>3</v>
      </c>
    </row>
    <row r="26" spans="2:10" ht="15" customHeight="1" x14ac:dyDescent="0.25">
      <c r="B26" s="63">
        <f t="shared" ref="B26" si="3">(B24+1)</f>
        <v>6</v>
      </c>
      <c r="C26" s="65" t="s">
        <v>49</v>
      </c>
      <c r="D26" s="67" t="s">
        <v>50</v>
      </c>
      <c r="E26" s="67">
        <v>45307</v>
      </c>
      <c r="F26" s="8">
        <v>2.4026000000000001</v>
      </c>
      <c r="G26" s="8">
        <v>2.2545999999999999</v>
      </c>
      <c r="H26" s="9" t="s">
        <v>15</v>
      </c>
      <c r="I26" s="80" t="s">
        <v>19</v>
      </c>
    </row>
    <row r="27" spans="2:10" ht="15" customHeight="1" thickBot="1" x14ac:dyDescent="0.3">
      <c r="B27" s="64"/>
      <c r="C27" s="78"/>
      <c r="D27" s="79"/>
      <c r="E27" s="79"/>
      <c r="F27" s="10">
        <v>94255.5</v>
      </c>
      <c r="G27" s="10">
        <v>99735.62</v>
      </c>
      <c r="H27" s="11" t="s">
        <v>22</v>
      </c>
      <c r="I27" s="81"/>
      <c r="J27" t="s">
        <v>3</v>
      </c>
    </row>
    <row r="28" spans="2:10" ht="15" customHeight="1" x14ac:dyDescent="0.25">
      <c r="B28" s="63">
        <f t="shared" ref="B28" si="4">(B26+1)</f>
        <v>7</v>
      </c>
      <c r="C28" s="65" t="s">
        <v>51</v>
      </c>
      <c r="D28" s="67">
        <v>45298</v>
      </c>
      <c r="E28" s="67">
        <v>45312</v>
      </c>
      <c r="F28" s="8" t="s">
        <v>23</v>
      </c>
      <c r="G28" s="8" t="s">
        <v>23</v>
      </c>
      <c r="H28" s="9">
        <v>2.6323000000000003</v>
      </c>
      <c r="I28" s="73" t="s">
        <v>17</v>
      </c>
    </row>
    <row r="29" spans="2:10" ht="15" customHeight="1" thickBot="1" x14ac:dyDescent="0.3">
      <c r="B29" s="64"/>
      <c r="C29" s="78"/>
      <c r="D29" s="72"/>
      <c r="E29" s="72"/>
      <c r="F29" s="12" t="s">
        <v>23</v>
      </c>
      <c r="G29" s="10" t="s">
        <v>23</v>
      </c>
      <c r="H29" s="11">
        <v>100068.6</v>
      </c>
      <c r="I29" s="74"/>
    </row>
    <row r="30" spans="2:10" ht="15" customHeight="1" x14ac:dyDescent="0.25">
      <c r="B30" s="63">
        <f t="shared" ref="B30" si="5">(B28+1)</f>
        <v>8</v>
      </c>
      <c r="C30" s="65" t="s">
        <v>51</v>
      </c>
      <c r="D30" s="67">
        <v>45298</v>
      </c>
      <c r="E30" s="67">
        <v>45313</v>
      </c>
      <c r="F30" s="8" t="s">
        <v>23</v>
      </c>
      <c r="G30" s="8" t="s">
        <v>23</v>
      </c>
      <c r="H30" s="9">
        <v>2.6378000000000004</v>
      </c>
      <c r="I30" s="73" t="s">
        <v>17</v>
      </c>
    </row>
    <row r="31" spans="2:10" ht="15" customHeight="1" thickBot="1" x14ac:dyDescent="0.3">
      <c r="B31" s="64"/>
      <c r="C31" s="78"/>
      <c r="D31" s="72"/>
      <c r="E31" s="72"/>
      <c r="F31" s="12" t="s">
        <v>23</v>
      </c>
      <c r="G31" s="10" t="s">
        <v>23</v>
      </c>
      <c r="H31" s="11">
        <v>130000</v>
      </c>
      <c r="I31" s="85"/>
    </row>
    <row r="32" spans="2:10" ht="15" customHeight="1" x14ac:dyDescent="0.25">
      <c r="B32" s="63">
        <f t="shared" ref="B32" si="6">(B30+1)</f>
        <v>9</v>
      </c>
      <c r="C32" s="65" t="s">
        <v>52</v>
      </c>
      <c r="D32" s="67" t="s">
        <v>53</v>
      </c>
      <c r="E32" s="67">
        <v>45319</v>
      </c>
      <c r="F32" s="8">
        <v>2.4352999999999998</v>
      </c>
      <c r="G32" s="8">
        <v>2.2373599999999998</v>
      </c>
      <c r="H32" s="9" t="s">
        <v>15</v>
      </c>
      <c r="I32" s="73" t="s">
        <v>19</v>
      </c>
    </row>
    <row r="33" spans="2:9" ht="15" customHeight="1" thickBot="1" x14ac:dyDescent="0.3">
      <c r="B33" s="64"/>
      <c r="C33" s="71"/>
      <c r="D33" s="72"/>
      <c r="E33" s="72"/>
      <c r="F33" s="10">
        <v>105475.97</v>
      </c>
      <c r="G33" s="10">
        <v>88922.05</v>
      </c>
      <c r="H33" s="11" t="s">
        <v>22</v>
      </c>
      <c r="I33" s="74"/>
    </row>
    <row r="34" spans="2:9" ht="15" customHeight="1" x14ac:dyDescent="0.25">
      <c r="B34" s="63">
        <f t="shared" ref="B34" si="7">(B32+1)</f>
        <v>10</v>
      </c>
      <c r="C34" s="65" t="s">
        <v>52</v>
      </c>
      <c r="D34" s="67" t="s">
        <v>53</v>
      </c>
      <c r="E34" s="67">
        <v>45319</v>
      </c>
      <c r="F34" s="8">
        <v>2.4207000000000001</v>
      </c>
      <c r="G34" s="8">
        <v>2.2416</v>
      </c>
      <c r="H34" s="9" t="s">
        <v>15</v>
      </c>
      <c r="I34" s="73" t="s">
        <v>19</v>
      </c>
    </row>
    <row r="35" spans="2:9" ht="15" customHeight="1" thickBot="1" x14ac:dyDescent="0.3">
      <c r="B35" s="64"/>
      <c r="C35" s="71"/>
      <c r="D35" s="72"/>
      <c r="E35" s="72"/>
      <c r="F35" s="10">
        <v>6000</v>
      </c>
      <c r="G35" s="10">
        <v>39000</v>
      </c>
      <c r="H35" s="11" t="s">
        <v>22</v>
      </c>
      <c r="I35" s="74"/>
    </row>
    <row r="36" spans="2:9" ht="15" customHeight="1" x14ac:dyDescent="0.25">
      <c r="B36" s="63">
        <f t="shared" ref="B36" si="8">(B34+1)</f>
        <v>11</v>
      </c>
      <c r="C36" s="65" t="s">
        <v>54</v>
      </c>
      <c r="D36" s="67">
        <v>45315</v>
      </c>
      <c r="E36" s="67">
        <v>45327</v>
      </c>
      <c r="F36" s="8">
        <v>2.5224000000000002</v>
      </c>
      <c r="G36" s="8">
        <v>2.3260999999999998</v>
      </c>
      <c r="H36" s="9" t="s">
        <v>15</v>
      </c>
      <c r="I36" s="73" t="s">
        <v>19</v>
      </c>
    </row>
    <row r="37" spans="2:9" ht="15" customHeight="1" thickBot="1" x14ac:dyDescent="0.3">
      <c r="B37" s="64"/>
      <c r="C37" s="71"/>
      <c r="D37" s="72"/>
      <c r="E37" s="72"/>
      <c r="F37" s="10">
        <v>157729.26</v>
      </c>
      <c r="G37" s="10">
        <v>148920.07</v>
      </c>
      <c r="H37" s="11" t="s">
        <v>22</v>
      </c>
      <c r="I37" s="74"/>
    </row>
    <row r="38" spans="2:9" ht="15" customHeight="1" x14ac:dyDescent="0.25">
      <c r="B38" s="63">
        <f t="shared" ref="B38" si="9">(B36+1)</f>
        <v>12</v>
      </c>
      <c r="C38" s="65" t="s">
        <v>56</v>
      </c>
      <c r="D38" s="67">
        <v>45323</v>
      </c>
      <c r="E38" s="67">
        <v>45339</v>
      </c>
      <c r="F38" s="8" t="s">
        <v>23</v>
      </c>
      <c r="G38" s="8" t="s">
        <v>23</v>
      </c>
      <c r="H38" s="9">
        <v>2.8043999999999998</v>
      </c>
      <c r="I38" s="73" t="s">
        <v>17</v>
      </c>
    </row>
    <row r="39" spans="2:9" ht="15" customHeight="1" thickBot="1" x14ac:dyDescent="0.3">
      <c r="B39" s="64"/>
      <c r="C39" s="78"/>
      <c r="D39" s="72"/>
      <c r="E39" s="72"/>
      <c r="F39" s="12" t="s">
        <v>23</v>
      </c>
      <c r="G39" s="10" t="s">
        <v>23</v>
      </c>
      <c r="H39" s="11">
        <v>104093.73</v>
      </c>
      <c r="I39" s="74"/>
    </row>
    <row r="40" spans="2:9" ht="15" customHeight="1" x14ac:dyDescent="0.25">
      <c r="B40" s="63">
        <f t="shared" ref="B40" si="10">(B38+1)</f>
        <v>13</v>
      </c>
      <c r="C40" s="65" t="s">
        <v>57</v>
      </c>
      <c r="D40" s="67">
        <v>45327</v>
      </c>
      <c r="E40" s="67">
        <v>45341</v>
      </c>
      <c r="F40" s="8">
        <v>2.5367000000000002</v>
      </c>
      <c r="G40" s="8">
        <v>2.3033999999999999</v>
      </c>
      <c r="H40" s="9" t="s">
        <v>15</v>
      </c>
      <c r="I40" s="73" t="s">
        <v>19</v>
      </c>
    </row>
    <row r="41" spans="2:9" ht="15" customHeight="1" thickBot="1" x14ac:dyDescent="0.3">
      <c r="B41" s="64"/>
      <c r="C41" s="71"/>
      <c r="D41" s="72"/>
      <c r="E41" s="72"/>
      <c r="F41" s="10">
        <v>95986</v>
      </c>
      <c r="G41" s="10">
        <v>88740.37</v>
      </c>
      <c r="H41" s="11" t="s">
        <v>22</v>
      </c>
      <c r="I41" s="74"/>
    </row>
    <row r="42" spans="2:9" ht="15" customHeight="1" x14ac:dyDescent="0.25">
      <c r="B42" s="63">
        <f t="shared" ref="B42" si="11">(B40+1)</f>
        <v>14</v>
      </c>
      <c r="C42" s="65" t="s">
        <v>58</v>
      </c>
      <c r="D42" s="67">
        <v>45336</v>
      </c>
      <c r="E42" s="67">
        <v>45350</v>
      </c>
      <c r="F42" s="8" t="s">
        <v>23</v>
      </c>
      <c r="G42" s="8" t="s">
        <v>23</v>
      </c>
      <c r="H42" s="9">
        <v>2.9020999999999999</v>
      </c>
      <c r="I42" s="73" t="s">
        <v>17</v>
      </c>
    </row>
    <row r="43" spans="2:9" ht="15" customHeight="1" thickBot="1" x14ac:dyDescent="0.3">
      <c r="B43" s="64"/>
      <c r="C43" s="78"/>
      <c r="D43" s="72"/>
      <c r="E43" s="72"/>
      <c r="F43" s="12" t="s">
        <v>23</v>
      </c>
      <c r="G43" s="10" t="s">
        <v>23</v>
      </c>
      <c r="H43" s="11">
        <v>122871</v>
      </c>
      <c r="I43" s="74"/>
    </row>
    <row r="44" spans="2:9" ht="15" customHeight="1" x14ac:dyDescent="0.25">
      <c r="B44" s="63">
        <f t="shared" ref="B44" si="12">(B42+1)</f>
        <v>15</v>
      </c>
      <c r="C44" s="65" t="s">
        <v>27</v>
      </c>
      <c r="D44" s="67" t="s">
        <v>59</v>
      </c>
      <c r="E44" s="67">
        <v>45352</v>
      </c>
      <c r="F44" s="8">
        <v>2.6732</v>
      </c>
      <c r="G44" s="8">
        <v>2.4979</v>
      </c>
      <c r="H44" s="8" t="s">
        <v>15</v>
      </c>
      <c r="I44" s="73" t="s">
        <v>19</v>
      </c>
    </row>
    <row r="45" spans="2:9" ht="15" customHeight="1" thickBot="1" x14ac:dyDescent="0.3">
      <c r="B45" s="64"/>
      <c r="C45" s="71"/>
      <c r="D45" s="72"/>
      <c r="E45" s="72"/>
      <c r="F45" s="10">
        <v>97972</v>
      </c>
      <c r="G45" s="10">
        <v>105146.54000000001</v>
      </c>
      <c r="H45" s="10" t="s">
        <v>22</v>
      </c>
      <c r="I45" s="74"/>
    </row>
    <row r="46" spans="2:9" ht="15" customHeight="1" x14ac:dyDescent="0.25">
      <c r="B46" s="63">
        <f t="shared" ref="B46" si="13">(B44+1)</f>
        <v>16</v>
      </c>
      <c r="C46" s="78" t="s">
        <v>60</v>
      </c>
      <c r="D46" s="79" t="s">
        <v>61</v>
      </c>
      <c r="E46" s="79">
        <v>45364</v>
      </c>
      <c r="F46" s="8">
        <v>2.7850999999999999</v>
      </c>
      <c r="G46" s="8">
        <v>2.5678999999999998</v>
      </c>
      <c r="H46" s="8" t="s">
        <v>15</v>
      </c>
      <c r="I46" s="73" t="s">
        <v>19</v>
      </c>
    </row>
    <row r="47" spans="2:9" ht="15" customHeight="1" thickBot="1" x14ac:dyDescent="0.3">
      <c r="B47" s="64"/>
      <c r="C47" s="71"/>
      <c r="D47" s="72"/>
      <c r="E47" s="72"/>
      <c r="F47" s="10">
        <v>88203.86</v>
      </c>
      <c r="G47" s="10">
        <v>89401.56</v>
      </c>
      <c r="H47" s="10" t="s">
        <v>22</v>
      </c>
      <c r="I47" s="74"/>
    </row>
    <row r="48" spans="2:9" ht="15" customHeight="1" x14ac:dyDescent="0.25">
      <c r="B48" s="63">
        <f t="shared" ref="B48" si="14">(B46+1)</f>
        <v>17</v>
      </c>
      <c r="C48" s="78" t="s">
        <v>60</v>
      </c>
      <c r="D48" s="79" t="s">
        <v>61</v>
      </c>
      <c r="E48" s="79">
        <v>45365</v>
      </c>
      <c r="F48" s="8">
        <v>2.7793999999999999</v>
      </c>
      <c r="G48" s="8">
        <v>2.5750000000000002</v>
      </c>
      <c r="H48" s="8" t="s">
        <v>15</v>
      </c>
      <c r="I48" s="73" t="s">
        <v>19</v>
      </c>
    </row>
    <row r="49" spans="2:9" ht="15" customHeight="1" thickBot="1" x14ac:dyDescent="0.3">
      <c r="B49" s="64"/>
      <c r="C49" s="71"/>
      <c r="D49" s="72"/>
      <c r="E49" s="72"/>
      <c r="F49" s="10">
        <v>88203.86</v>
      </c>
      <c r="G49" s="10">
        <v>45800</v>
      </c>
      <c r="H49" s="10" t="s">
        <v>22</v>
      </c>
      <c r="I49" s="74"/>
    </row>
    <row r="50" spans="2:9" ht="15" customHeight="1" x14ac:dyDescent="0.25">
      <c r="B50" s="101">
        <f t="shared" ref="B50" si="15">(B48+1)</f>
        <v>18</v>
      </c>
      <c r="C50" s="86" t="s">
        <v>62</v>
      </c>
      <c r="D50" s="67">
        <v>45351</v>
      </c>
      <c r="E50" s="67">
        <v>45365</v>
      </c>
      <c r="F50" s="8" t="s">
        <v>23</v>
      </c>
      <c r="G50" s="8" t="s">
        <v>23</v>
      </c>
      <c r="H50" s="47">
        <v>2.7429999999999999</v>
      </c>
      <c r="I50" s="80" t="s">
        <v>17</v>
      </c>
    </row>
    <row r="51" spans="2:9" ht="15" customHeight="1" thickBot="1" x14ac:dyDescent="0.3">
      <c r="B51" s="102"/>
      <c r="C51" s="87"/>
      <c r="D51" s="72"/>
      <c r="E51" s="72"/>
      <c r="F51" s="10" t="s">
        <v>23</v>
      </c>
      <c r="G51" s="10" t="s">
        <v>23</v>
      </c>
      <c r="H51" s="48">
        <v>85985.56</v>
      </c>
      <c r="I51" s="81"/>
    </row>
    <row r="52" spans="2:9" ht="15" customHeight="1" x14ac:dyDescent="0.25">
      <c r="B52" s="63">
        <f t="shared" ref="B52" si="16">(B50+1)</f>
        <v>19</v>
      </c>
      <c r="C52" s="86" t="s">
        <v>62</v>
      </c>
      <c r="D52" s="67">
        <v>45351</v>
      </c>
      <c r="E52" s="67">
        <v>45366</v>
      </c>
      <c r="F52" s="8" t="s">
        <v>23</v>
      </c>
      <c r="G52" s="8" t="s">
        <v>23</v>
      </c>
      <c r="H52" s="47">
        <v>2.7439</v>
      </c>
      <c r="I52" s="80" t="s">
        <v>17</v>
      </c>
    </row>
    <row r="53" spans="2:9" ht="15" customHeight="1" thickBot="1" x14ac:dyDescent="0.3">
      <c r="B53" s="64"/>
      <c r="C53" s="87"/>
      <c r="D53" s="72"/>
      <c r="E53" s="72"/>
      <c r="F53" s="10" t="s">
        <v>23</v>
      </c>
      <c r="G53" s="10" t="s">
        <v>23</v>
      </c>
      <c r="H53" s="48">
        <v>136735</v>
      </c>
      <c r="I53" s="81"/>
    </row>
    <row r="54" spans="2:9" ht="15" customHeight="1" x14ac:dyDescent="0.25">
      <c r="B54" s="63">
        <f t="shared" ref="B54" si="17">(B52+1)</f>
        <v>20</v>
      </c>
      <c r="C54" s="65" t="s">
        <v>55</v>
      </c>
      <c r="D54" s="67">
        <v>44992</v>
      </c>
      <c r="E54" s="67">
        <v>45006</v>
      </c>
      <c r="F54" s="8" t="s">
        <v>23</v>
      </c>
      <c r="G54" s="8" t="s">
        <v>23</v>
      </c>
      <c r="H54" s="9">
        <v>2.7815999999999996</v>
      </c>
      <c r="I54" s="73" t="s">
        <v>17</v>
      </c>
    </row>
    <row r="55" spans="2:9" ht="15" customHeight="1" thickBot="1" x14ac:dyDescent="0.3">
      <c r="B55" s="64"/>
      <c r="C55" s="71"/>
      <c r="D55" s="72"/>
      <c r="E55" s="72"/>
      <c r="F55" s="10" t="s">
        <v>23</v>
      </c>
      <c r="G55" s="10" t="s">
        <v>23</v>
      </c>
      <c r="H55" s="11">
        <v>131862.10999999999</v>
      </c>
      <c r="I55" s="74"/>
    </row>
    <row r="56" spans="2:9" ht="15" customHeight="1" x14ac:dyDescent="0.25">
      <c r="B56" s="63">
        <f t="shared" ref="B56" si="18">(B54+1)</f>
        <v>21</v>
      </c>
      <c r="C56" s="78" t="s">
        <v>63</v>
      </c>
      <c r="D56" s="79" t="s">
        <v>64</v>
      </c>
      <c r="E56" s="79">
        <v>45380</v>
      </c>
      <c r="F56" s="8">
        <v>3.0343</v>
      </c>
      <c r="G56" s="8">
        <v>2.7648000000000001</v>
      </c>
      <c r="H56" s="8" t="s">
        <v>15</v>
      </c>
      <c r="I56" s="73" t="s">
        <v>19</v>
      </c>
    </row>
    <row r="57" spans="2:9" ht="15" customHeight="1" thickBot="1" x14ac:dyDescent="0.3">
      <c r="B57" s="64"/>
      <c r="C57" s="71"/>
      <c r="D57" s="72"/>
      <c r="E57" s="72"/>
      <c r="F57" s="10">
        <v>95905.5</v>
      </c>
      <c r="G57" s="10">
        <v>101025.88</v>
      </c>
      <c r="H57" s="10" t="s">
        <v>22</v>
      </c>
      <c r="I57" s="74"/>
    </row>
    <row r="58" spans="2:9" ht="15" customHeight="1" x14ac:dyDescent="0.25">
      <c r="B58" s="63">
        <f t="shared" ref="B58" si="19">(B56+1)</f>
        <v>22</v>
      </c>
      <c r="C58" s="65" t="s">
        <v>65</v>
      </c>
      <c r="D58" s="67">
        <v>45369</v>
      </c>
      <c r="E58" s="67">
        <v>45385</v>
      </c>
      <c r="F58" s="8" t="s">
        <v>23</v>
      </c>
      <c r="G58" s="8" t="s">
        <v>23</v>
      </c>
      <c r="H58" s="9">
        <v>2.8661000000000003</v>
      </c>
      <c r="I58" s="73" t="s">
        <v>17</v>
      </c>
    </row>
    <row r="59" spans="2:9" ht="15" customHeight="1" thickBot="1" x14ac:dyDescent="0.3">
      <c r="B59" s="64"/>
      <c r="C59" s="71"/>
      <c r="D59" s="72"/>
      <c r="E59" s="72"/>
      <c r="F59" s="10" t="s">
        <v>23</v>
      </c>
      <c r="G59" s="10" t="s">
        <v>23</v>
      </c>
      <c r="H59" s="11">
        <v>93114.65</v>
      </c>
      <c r="I59" s="74"/>
    </row>
    <row r="60" spans="2:9" ht="15" customHeight="1" x14ac:dyDescent="0.25">
      <c r="B60" s="63">
        <f t="shared" ref="B60" si="20">(B58+1)</f>
        <v>23</v>
      </c>
      <c r="C60" s="65" t="s">
        <v>65</v>
      </c>
      <c r="D60" s="67">
        <v>45369</v>
      </c>
      <c r="E60" s="67">
        <v>45386</v>
      </c>
      <c r="F60" s="8" t="s">
        <v>23</v>
      </c>
      <c r="G60" s="8" t="s">
        <v>23</v>
      </c>
      <c r="H60" s="9">
        <v>2.8635000000000002</v>
      </c>
      <c r="I60" s="73" t="s">
        <v>17</v>
      </c>
    </row>
    <row r="61" spans="2:9" ht="15" customHeight="1" thickBot="1" x14ac:dyDescent="0.3">
      <c r="B61" s="64"/>
      <c r="C61" s="71"/>
      <c r="D61" s="72"/>
      <c r="E61" s="72"/>
      <c r="F61" s="10" t="s">
        <v>23</v>
      </c>
      <c r="G61" s="10" t="s">
        <v>23</v>
      </c>
      <c r="H61" s="11">
        <v>148000</v>
      </c>
      <c r="I61" s="74"/>
    </row>
    <row r="62" spans="2:9" ht="15" customHeight="1" x14ac:dyDescent="0.25">
      <c r="B62" s="63">
        <f t="shared" ref="B62" si="21">(B60+1)</f>
        <v>24</v>
      </c>
      <c r="C62" s="78" t="s">
        <v>66</v>
      </c>
      <c r="D62" s="79" t="s">
        <v>67</v>
      </c>
      <c r="E62" s="79">
        <v>45387</v>
      </c>
      <c r="F62" s="8">
        <v>3.0081999999999995</v>
      </c>
      <c r="G62" s="8">
        <v>2.7368999999999999</v>
      </c>
      <c r="H62" s="8" t="s">
        <v>15</v>
      </c>
      <c r="I62" s="73" t="s">
        <v>19</v>
      </c>
    </row>
    <row r="63" spans="2:9" ht="15" customHeight="1" thickBot="1" x14ac:dyDescent="0.3">
      <c r="B63" s="64"/>
      <c r="C63" s="71"/>
      <c r="D63" s="72"/>
      <c r="E63" s="72"/>
      <c r="F63" s="10">
        <v>138176.27000000002</v>
      </c>
      <c r="G63" s="10">
        <v>122122.19</v>
      </c>
      <c r="H63" s="10" t="s">
        <v>22</v>
      </c>
      <c r="I63" s="74"/>
    </row>
    <row r="64" spans="2:9" ht="15" customHeight="1" x14ac:dyDescent="0.25">
      <c r="B64" s="63">
        <f t="shared" ref="B64" si="22">(B62+1)</f>
        <v>25</v>
      </c>
      <c r="C64" s="78" t="s">
        <v>66</v>
      </c>
      <c r="D64" s="79" t="s">
        <v>67</v>
      </c>
      <c r="E64" s="79">
        <v>45388</v>
      </c>
      <c r="F64" s="8">
        <v>2.9776999999999996</v>
      </c>
      <c r="G64" s="8">
        <v>2.7275999999999998</v>
      </c>
      <c r="H64" s="8" t="s">
        <v>15</v>
      </c>
      <c r="I64" s="73" t="s">
        <v>19</v>
      </c>
    </row>
    <row r="65" spans="2:9" ht="15" customHeight="1" thickBot="1" x14ac:dyDescent="0.3">
      <c r="B65" s="64"/>
      <c r="C65" s="71"/>
      <c r="D65" s="72"/>
      <c r="E65" s="72"/>
      <c r="F65" s="10">
        <v>26000</v>
      </c>
      <c r="G65" s="10">
        <v>65000</v>
      </c>
      <c r="H65" s="10" t="s">
        <v>22</v>
      </c>
      <c r="I65" s="74"/>
    </row>
    <row r="66" spans="2:9" ht="15" customHeight="1" x14ac:dyDescent="0.25">
      <c r="B66" s="63">
        <f t="shared" ref="B66" si="23">(B64+1)</f>
        <v>26</v>
      </c>
      <c r="C66" s="65" t="s">
        <v>43</v>
      </c>
      <c r="D66" s="67">
        <v>45380</v>
      </c>
      <c r="E66" s="67">
        <v>45395</v>
      </c>
      <c r="F66" s="8" t="s">
        <v>23</v>
      </c>
      <c r="G66" s="8" t="s">
        <v>23</v>
      </c>
      <c r="H66" s="9">
        <v>2.7462000000000004</v>
      </c>
      <c r="I66" s="73" t="s">
        <v>17</v>
      </c>
    </row>
    <row r="67" spans="2:9" ht="15" customHeight="1" thickBot="1" x14ac:dyDescent="0.3">
      <c r="B67" s="64"/>
      <c r="C67" s="71"/>
      <c r="D67" s="72"/>
      <c r="E67" s="72"/>
      <c r="F67" s="10" t="s">
        <v>23</v>
      </c>
      <c r="G67" s="10" t="s">
        <v>23</v>
      </c>
      <c r="H67" s="11">
        <v>125099.91</v>
      </c>
      <c r="I67" s="74"/>
    </row>
    <row r="68" spans="2:9" ht="15" customHeight="1" x14ac:dyDescent="0.25">
      <c r="B68" s="63">
        <f t="shared" ref="B68" si="24">(B66+1)</f>
        <v>27</v>
      </c>
      <c r="C68" s="65" t="s">
        <v>68</v>
      </c>
      <c r="D68" s="67" t="s">
        <v>69</v>
      </c>
      <c r="E68" s="67">
        <v>45400</v>
      </c>
      <c r="F68" s="8">
        <v>3.0625999999999998</v>
      </c>
      <c r="G68" s="8">
        <v>2.7625999999999999</v>
      </c>
      <c r="H68" s="9" t="s">
        <v>15</v>
      </c>
      <c r="I68" s="73" t="s">
        <v>19</v>
      </c>
    </row>
    <row r="69" spans="2:9" ht="15" customHeight="1" thickBot="1" x14ac:dyDescent="0.3">
      <c r="B69" s="64"/>
      <c r="C69" s="78"/>
      <c r="D69" s="79"/>
      <c r="E69" s="79"/>
      <c r="F69" s="12">
        <v>120037.37</v>
      </c>
      <c r="G69" s="12">
        <v>99450.38</v>
      </c>
      <c r="H69" s="51" t="s">
        <v>22</v>
      </c>
      <c r="I69" s="74"/>
    </row>
    <row r="70" spans="2:9" ht="15" customHeight="1" x14ac:dyDescent="0.25">
      <c r="B70" s="63">
        <f t="shared" ref="B70:B72" si="25">(B68+1)</f>
        <v>28</v>
      </c>
      <c r="C70" s="65" t="s">
        <v>94</v>
      </c>
      <c r="D70" s="67">
        <v>45399</v>
      </c>
      <c r="E70" s="67">
        <v>45410</v>
      </c>
      <c r="F70" s="8" t="s">
        <v>23</v>
      </c>
      <c r="G70" s="8" t="s">
        <v>23</v>
      </c>
      <c r="H70" s="9">
        <v>2.6977000000000002</v>
      </c>
      <c r="I70" s="73" t="s">
        <v>17</v>
      </c>
    </row>
    <row r="71" spans="2:9" ht="15" customHeight="1" thickBot="1" x14ac:dyDescent="0.3">
      <c r="B71" s="64"/>
      <c r="C71" s="71"/>
      <c r="D71" s="72"/>
      <c r="E71" s="72"/>
      <c r="F71" s="10" t="s">
        <v>23</v>
      </c>
      <c r="G71" s="10" t="s">
        <v>23</v>
      </c>
      <c r="H71" s="11">
        <v>81343.679999999993</v>
      </c>
      <c r="I71" s="74"/>
    </row>
    <row r="72" spans="2:9" ht="15" customHeight="1" x14ac:dyDescent="0.25">
      <c r="B72" s="63">
        <f t="shared" si="25"/>
        <v>29</v>
      </c>
      <c r="C72" s="65" t="s">
        <v>94</v>
      </c>
      <c r="D72" s="67">
        <v>45399</v>
      </c>
      <c r="E72" s="67">
        <v>45411</v>
      </c>
      <c r="F72" s="8" t="s">
        <v>23</v>
      </c>
      <c r="G72" s="8" t="s">
        <v>23</v>
      </c>
      <c r="H72" s="9">
        <v>2.6858000000000004</v>
      </c>
      <c r="I72" s="73" t="s">
        <v>17</v>
      </c>
    </row>
    <row r="73" spans="2:9" ht="15" customHeight="1" thickBot="1" x14ac:dyDescent="0.3">
      <c r="B73" s="64"/>
      <c r="C73" s="71"/>
      <c r="D73" s="72"/>
      <c r="E73" s="72"/>
      <c r="F73" s="10" t="s">
        <v>23</v>
      </c>
      <c r="G73" s="10" t="s">
        <v>23</v>
      </c>
      <c r="H73" s="11">
        <v>136200</v>
      </c>
      <c r="I73" s="74"/>
    </row>
    <row r="74" spans="2:9" ht="15" customHeight="1" x14ac:dyDescent="0.25">
      <c r="B74" s="63">
        <f t="shared" ref="B74:B78" si="26">(B72+1)</f>
        <v>30</v>
      </c>
      <c r="C74" s="65" t="s">
        <v>95</v>
      </c>
      <c r="D74" s="67" t="s">
        <v>96</v>
      </c>
      <c r="E74" s="67">
        <v>45413</v>
      </c>
      <c r="F74" s="8">
        <v>2.9658999999999995</v>
      </c>
      <c r="G74" s="8">
        <v>2.6527999999999996</v>
      </c>
      <c r="H74" s="9" t="s">
        <v>15</v>
      </c>
      <c r="I74" s="73" t="s">
        <v>19</v>
      </c>
    </row>
    <row r="75" spans="2:9" ht="15" customHeight="1" thickBot="1" x14ac:dyDescent="0.3">
      <c r="B75" s="64"/>
      <c r="C75" s="78"/>
      <c r="D75" s="79"/>
      <c r="E75" s="79"/>
      <c r="F75" s="12">
        <v>92236</v>
      </c>
      <c r="G75" s="12">
        <v>82331</v>
      </c>
      <c r="H75" s="51" t="s">
        <v>22</v>
      </c>
      <c r="I75" s="74"/>
    </row>
    <row r="76" spans="2:9" ht="15" customHeight="1" x14ac:dyDescent="0.25">
      <c r="B76" s="63">
        <f t="shared" si="26"/>
        <v>31</v>
      </c>
      <c r="C76" s="65" t="s">
        <v>95</v>
      </c>
      <c r="D76" s="67" t="s">
        <v>96</v>
      </c>
      <c r="E76" s="67">
        <v>45414</v>
      </c>
      <c r="F76" s="8">
        <v>2.9256999999999995</v>
      </c>
      <c r="G76" s="8">
        <v>2.6310999999999996</v>
      </c>
      <c r="H76" s="9" t="s">
        <v>15</v>
      </c>
      <c r="I76" s="73" t="s">
        <v>19</v>
      </c>
    </row>
    <row r="77" spans="2:9" ht="15" customHeight="1" thickBot="1" x14ac:dyDescent="0.3">
      <c r="B77" s="64"/>
      <c r="C77" s="71"/>
      <c r="D77" s="72"/>
      <c r="E77" s="72"/>
      <c r="F77" s="10">
        <v>14000</v>
      </c>
      <c r="G77" s="10">
        <v>34000</v>
      </c>
      <c r="H77" s="11" t="s">
        <v>22</v>
      </c>
      <c r="I77" s="74"/>
    </row>
    <row r="78" spans="2:9" ht="15" customHeight="1" x14ac:dyDescent="0.25">
      <c r="B78" s="63">
        <f t="shared" si="26"/>
        <v>32</v>
      </c>
      <c r="C78" s="65" t="s">
        <v>97</v>
      </c>
      <c r="D78" s="67" t="s">
        <v>98</v>
      </c>
      <c r="E78" s="67">
        <v>45422</v>
      </c>
      <c r="F78" s="8">
        <v>3.0164999999999997</v>
      </c>
      <c r="G78" s="8">
        <v>2.7270999999999996</v>
      </c>
      <c r="H78" s="9" t="s">
        <v>15</v>
      </c>
      <c r="I78" s="73" t="s">
        <v>19</v>
      </c>
    </row>
    <row r="79" spans="2:9" ht="15" customHeight="1" thickBot="1" x14ac:dyDescent="0.3">
      <c r="B79" s="64"/>
      <c r="C79" s="71"/>
      <c r="D79" s="72"/>
      <c r="E79" s="72"/>
      <c r="F79" s="10">
        <v>109926.35</v>
      </c>
      <c r="G79" s="10">
        <v>111661.08</v>
      </c>
      <c r="H79" s="11" t="s">
        <v>22</v>
      </c>
      <c r="I79" s="74"/>
    </row>
    <row r="80" spans="2:9" ht="15" customHeight="1" x14ac:dyDescent="0.25">
      <c r="B80" s="63">
        <f t="shared" ref="B80" si="27">(B78+1)</f>
        <v>33</v>
      </c>
      <c r="C80" s="65" t="s">
        <v>99</v>
      </c>
      <c r="D80" s="67">
        <v>45411</v>
      </c>
      <c r="E80" s="67">
        <v>45423</v>
      </c>
      <c r="F80" s="8" t="s">
        <v>23</v>
      </c>
      <c r="G80" s="8" t="s">
        <v>23</v>
      </c>
      <c r="H80" s="9">
        <v>2.6700000000000004</v>
      </c>
      <c r="I80" s="73" t="s">
        <v>17</v>
      </c>
    </row>
    <row r="81" spans="2:9" ht="15" customHeight="1" thickBot="1" x14ac:dyDescent="0.3">
      <c r="B81" s="64"/>
      <c r="C81" s="71"/>
      <c r="D81" s="72"/>
      <c r="E81" s="72"/>
      <c r="F81" s="10" t="s">
        <v>23</v>
      </c>
      <c r="G81" s="10" t="s">
        <v>23</v>
      </c>
      <c r="H81" s="11">
        <v>136115.22999999998</v>
      </c>
      <c r="I81" s="74"/>
    </row>
    <row r="82" spans="2:9" ht="15" customHeight="1" x14ac:dyDescent="0.25">
      <c r="B82" s="63">
        <f>(B80+1)</f>
        <v>34</v>
      </c>
      <c r="C82" s="65" t="s">
        <v>100</v>
      </c>
      <c r="D82" s="67">
        <v>45417</v>
      </c>
      <c r="E82" s="67">
        <v>45430</v>
      </c>
      <c r="F82" s="8" t="s">
        <v>23</v>
      </c>
      <c r="G82" s="8" t="s">
        <v>23</v>
      </c>
      <c r="H82" s="9">
        <v>2.5412000000000003</v>
      </c>
      <c r="I82" s="73" t="s">
        <v>17</v>
      </c>
    </row>
    <row r="83" spans="2:9" ht="15" customHeight="1" thickBot="1" x14ac:dyDescent="0.3">
      <c r="B83" s="64"/>
      <c r="C83" s="71"/>
      <c r="D83" s="72"/>
      <c r="E83" s="72"/>
      <c r="F83" s="10" t="s">
        <v>23</v>
      </c>
      <c r="G83" s="10" t="s">
        <v>23</v>
      </c>
      <c r="H83" s="11">
        <v>136115.22999999998</v>
      </c>
      <c r="I83" s="74"/>
    </row>
    <row r="84" spans="2:9" ht="15" customHeight="1" x14ac:dyDescent="0.25">
      <c r="B84" s="63">
        <f>(B82+1)</f>
        <v>35</v>
      </c>
      <c r="C84" s="65" t="s">
        <v>100</v>
      </c>
      <c r="D84" s="67">
        <v>45417</v>
      </c>
      <c r="E84" s="67">
        <v>45431</v>
      </c>
      <c r="F84" s="8" t="s">
        <v>23</v>
      </c>
      <c r="G84" s="8" t="s">
        <v>23</v>
      </c>
      <c r="H84" s="9">
        <v>2.5488000000000004</v>
      </c>
      <c r="I84" s="73" t="s">
        <v>17</v>
      </c>
    </row>
    <row r="85" spans="2:9" ht="15" customHeight="1" thickBot="1" x14ac:dyDescent="0.3">
      <c r="B85" s="64"/>
      <c r="C85" s="71"/>
      <c r="D85" s="72"/>
      <c r="E85" s="72"/>
      <c r="F85" s="10" t="s">
        <v>23</v>
      </c>
      <c r="G85" s="10" t="s">
        <v>23</v>
      </c>
      <c r="H85" s="11">
        <v>112000</v>
      </c>
      <c r="I85" s="74"/>
    </row>
    <row r="86" spans="2:9" ht="15" customHeight="1" x14ac:dyDescent="0.25">
      <c r="B86" s="63">
        <f t="shared" ref="B86:B88" si="28">(B84+1)</f>
        <v>36</v>
      </c>
      <c r="C86" s="65" t="s">
        <v>101</v>
      </c>
      <c r="D86" s="67">
        <v>45419</v>
      </c>
      <c r="E86" s="67">
        <v>45432</v>
      </c>
      <c r="F86" s="8">
        <v>2.7731999999999997</v>
      </c>
      <c r="G86" s="8">
        <v>2.5476999999999999</v>
      </c>
      <c r="H86" s="9" t="s">
        <v>15</v>
      </c>
      <c r="I86" s="73" t="s">
        <v>19</v>
      </c>
    </row>
    <row r="87" spans="2:9" ht="15" customHeight="1" thickBot="1" x14ac:dyDescent="0.3">
      <c r="B87" s="64"/>
      <c r="C87" s="71"/>
      <c r="D87" s="72"/>
      <c r="E87" s="72"/>
      <c r="F87" s="10">
        <v>80922.7</v>
      </c>
      <c r="G87" s="10">
        <v>95724.22</v>
      </c>
      <c r="H87" s="11" t="s">
        <v>22</v>
      </c>
      <c r="I87" s="74"/>
    </row>
    <row r="88" spans="2:9" ht="15" customHeight="1" x14ac:dyDescent="0.25">
      <c r="B88" s="63">
        <f t="shared" si="28"/>
        <v>37</v>
      </c>
      <c r="C88" s="65" t="s">
        <v>101</v>
      </c>
      <c r="D88" s="67">
        <v>45419</v>
      </c>
      <c r="E88" s="67">
        <v>45434</v>
      </c>
      <c r="F88" s="8">
        <v>2.7747999999999999</v>
      </c>
      <c r="G88" s="8">
        <v>2.5573999999999999</v>
      </c>
      <c r="H88" s="9" t="s">
        <v>15</v>
      </c>
      <c r="I88" s="73" t="s">
        <v>19</v>
      </c>
    </row>
    <row r="89" spans="2:9" ht="15" customHeight="1" thickBot="1" x14ac:dyDescent="0.3">
      <c r="B89" s="64"/>
      <c r="C89" s="71"/>
      <c r="D89" s="72"/>
      <c r="E89" s="72"/>
      <c r="F89" s="10">
        <v>15400</v>
      </c>
      <c r="G89" s="10">
        <v>45000</v>
      </c>
      <c r="H89" s="11" t="s">
        <v>22</v>
      </c>
      <c r="I89" s="74"/>
    </row>
    <row r="90" spans="2:9" ht="15" customHeight="1" x14ac:dyDescent="0.25">
      <c r="B90" s="63">
        <f>(B88+1)</f>
        <v>38</v>
      </c>
      <c r="C90" s="65" t="s">
        <v>102</v>
      </c>
      <c r="D90" s="67">
        <v>45426</v>
      </c>
      <c r="E90" s="67">
        <v>45440</v>
      </c>
      <c r="F90" s="8" t="s">
        <v>23</v>
      </c>
      <c r="G90" s="8" t="s">
        <v>23</v>
      </c>
      <c r="H90" s="9">
        <v>2.5409000000000002</v>
      </c>
      <c r="I90" s="73" t="s">
        <v>17</v>
      </c>
    </row>
    <row r="91" spans="2:9" ht="15" customHeight="1" thickBot="1" x14ac:dyDescent="0.3">
      <c r="B91" s="64"/>
      <c r="C91" s="71"/>
      <c r="D91" s="72"/>
      <c r="E91" s="72"/>
      <c r="F91" s="10" t="s">
        <v>23</v>
      </c>
      <c r="G91" s="10" t="s">
        <v>23</v>
      </c>
      <c r="H91" s="11">
        <v>132102.49</v>
      </c>
      <c r="I91" s="74"/>
    </row>
    <row r="92" spans="2:9" ht="15" customHeight="1" x14ac:dyDescent="0.25">
      <c r="B92" s="63">
        <f t="shared" ref="B92" si="29">(B90+1)</f>
        <v>39</v>
      </c>
      <c r="C92" s="65" t="s">
        <v>95</v>
      </c>
      <c r="D92" s="67" t="s">
        <v>103</v>
      </c>
      <c r="E92" s="67">
        <v>45444</v>
      </c>
      <c r="F92" s="8">
        <v>2.7553999999999998</v>
      </c>
      <c r="G92" s="8">
        <v>2.6271999999999998</v>
      </c>
      <c r="H92" s="9" t="s">
        <v>15</v>
      </c>
      <c r="I92" s="73" t="s">
        <v>19</v>
      </c>
    </row>
    <row r="93" spans="2:9" ht="15" customHeight="1" thickBot="1" x14ac:dyDescent="0.3">
      <c r="B93" s="64"/>
      <c r="C93" s="71"/>
      <c r="D93" s="72"/>
      <c r="E93" s="72"/>
      <c r="F93" s="10">
        <v>96880.91</v>
      </c>
      <c r="G93" s="10">
        <v>97671.48000000001</v>
      </c>
      <c r="H93" s="11" t="s">
        <v>22</v>
      </c>
      <c r="I93" s="74"/>
    </row>
    <row r="94" spans="2:9" ht="15" customHeight="1" x14ac:dyDescent="0.25">
      <c r="B94" s="63">
        <f t="shared" ref="B94:B96" si="30">(B92+1)</f>
        <v>40</v>
      </c>
      <c r="C94" s="65" t="s">
        <v>99</v>
      </c>
      <c r="D94" s="67">
        <v>45439</v>
      </c>
      <c r="E94" s="67">
        <v>45450</v>
      </c>
      <c r="F94" s="8" t="s">
        <v>23</v>
      </c>
      <c r="G94" s="8" t="s">
        <v>23</v>
      </c>
      <c r="H94" s="9">
        <v>2.5542999999999996</v>
      </c>
      <c r="I94" s="73" t="s">
        <v>17</v>
      </c>
    </row>
    <row r="95" spans="2:9" ht="15" customHeight="1" thickBot="1" x14ac:dyDescent="0.3">
      <c r="B95" s="64"/>
      <c r="C95" s="71"/>
      <c r="D95" s="72"/>
      <c r="E95" s="72"/>
      <c r="F95" s="10" t="s">
        <v>23</v>
      </c>
      <c r="G95" s="10" t="s">
        <v>23</v>
      </c>
      <c r="H95" s="11">
        <v>74630.649999999994</v>
      </c>
      <c r="I95" s="74"/>
    </row>
    <row r="96" spans="2:9" ht="15" customHeight="1" x14ac:dyDescent="0.25">
      <c r="B96" s="63">
        <f t="shared" si="30"/>
        <v>41</v>
      </c>
      <c r="C96" s="65" t="s">
        <v>99</v>
      </c>
      <c r="D96" s="67">
        <v>45439</v>
      </c>
      <c r="E96" s="67">
        <v>45451</v>
      </c>
      <c r="F96" s="8" t="s">
        <v>23</v>
      </c>
      <c r="G96" s="8" t="s">
        <v>23</v>
      </c>
      <c r="H96" s="9">
        <v>2.5528999999999997</v>
      </c>
      <c r="I96" s="73" t="s">
        <v>17</v>
      </c>
    </row>
    <row r="97" spans="2:9" ht="15" customHeight="1" thickBot="1" x14ac:dyDescent="0.3">
      <c r="B97" s="64"/>
      <c r="C97" s="71"/>
      <c r="D97" s="72"/>
      <c r="E97" s="72"/>
      <c r="F97" s="10" t="s">
        <v>23</v>
      </c>
      <c r="G97" s="10" t="s">
        <v>23</v>
      </c>
      <c r="H97" s="11">
        <v>130000</v>
      </c>
      <c r="I97" s="74"/>
    </row>
    <row r="98" spans="2:9" ht="15" customHeight="1" x14ac:dyDescent="0.25">
      <c r="B98" s="63">
        <f t="shared" ref="B98" si="31">(B96+1)</f>
        <v>42</v>
      </c>
      <c r="C98" s="65" t="s">
        <v>27</v>
      </c>
      <c r="D98" s="67">
        <v>45444</v>
      </c>
      <c r="E98" s="67">
        <v>45456</v>
      </c>
      <c r="F98" s="8">
        <v>2.6379000000000001</v>
      </c>
      <c r="G98" s="8">
        <v>2.4291999999999998</v>
      </c>
      <c r="H98" s="9" t="s">
        <v>15</v>
      </c>
      <c r="I98" s="73" t="s">
        <v>19</v>
      </c>
    </row>
    <row r="99" spans="2:9" ht="15" customHeight="1" thickBot="1" x14ac:dyDescent="0.3">
      <c r="B99" s="64"/>
      <c r="C99" s="71"/>
      <c r="D99" s="72"/>
      <c r="E99" s="72"/>
      <c r="F99" s="10">
        <v>94007.48</v>
      </c>
      <c r="G99" s="10">
        <v>104794.67</v>
      </c>
      <c r="H99" s="11" t="s">
        <v>22</v>
      </c>
      <c r="I99" s="74"/>
    </row>
    <row r="100" spans="2:9" ht="15" customHeight="1" x14ac:dyDescent="0.25">
      <c r="B100" s="63">
        <f t="shared" ref="B100" si="32">(B98+1)</f>
        <v>43</v>
      </c>
      <c r="C100" s="65" t="s">
        <v>104</v>
      </c>
      <c r="D100" s="67">
        <v>45449</v>
      </c>
      <c r="E100" s="67">
        <v>45463</v>
      </c>
      <c r="F100" s="8" t="s">
        <v>23</v>
      </c>
      <c r="G100" s="8" t="s">
        <v>23</v>
      </c>
      <c r="H100" s="9">
        <v>2.4774999999999996</v>
      </c>
      <c r="I100" s="73" t="s">
        <v>17</v>
      </c>
    </row>
    <row r="101" spans="2:9" ht="15" customHeight="1" thickBot="1" x14ac:dyDescent="0.3">
      <c r="B101" s="64"/>
      <c r="C101" s="71"/>
      <c r="D101" s="72"/>
      <c r="E101" s="72"/>
      <c r="F101" s="10" t="s">
        <v>23</v>
      </c>
      <c r="G101" s="10" t="s">
        <v>23</v>
      </c>
      <c r="H101" s="11">
        <v>118698.82</v>
      </c>
      <c r="I101" s="74"/>
    </row>
    <row r="102" spans="2:9" ht="15" customHeight="1" x14ac:dyDescent="0.25">
      <c r="B102" s="63">
        <f t="shared" ref="B102:B106" si="33">(B100+1)</f>
        <v>44</v>
      </c>
      <c r="C102" s="65" t="s">
        <v>105</v>
      </c>
      <c r="D102" s="67">
        <v>45449</v>
      </c>
      <c r="E102" s="67" t="s">
        <v>106</v>
      </c>
      <c r="F102" s="8">
        <v>2.6175000000000002</v>
      </c>
      <c r="G102" s="8">
        <v>2.4049</v>
      </c>
      <c r="H102" s="9" t="s">
        <v>15</v>
      </c>
      <c r="I102" s="73" t="s">
        <v>19</v>
      </c>
    </row>
    <row r="103" spans="2:9" ht="15" customHeight="1" thickBot="1" x14ac:dyDescent="0.3">
      <c r="B103" s="64"/>
      <c r="C103" s="71"/>
      <c r="D103" s="72"/>
      <c r="E103" s="72"/>
      <c r="F103" s="10">
        <v>105561.66</v>
      </c>
      <c r="G103" s="10">
        <v>98082.08</v>
      </c>
      <c r="H103" s="11" t="s">
        <v>22</v>
      </c>
      <c r="I103" s="74"/>
    </row>
    <row r="104" spans="2:9" ht="15" customHeight="1" x14ac:dyDescent="0.25">
      <c r="B104" s="63">
        <f t="shared" si="33"/>
        <v>45</v>
      </c>
      <c r="C104" s="65" t="s">
        <v>107</v>
      </c>
      <c r="D104" s="67">
        <v>45460</v>
      </c>
      <c r="E104" s="67">
        <v>45474</v>
      </c>
      <c r="F104" s="8">
        <v>2.6775000000000002</v>
      </c>
      <c r="G104" s="8">
        <v>2.4192999999999998</v>
      </c>
      <c r="H104" s="9" t="s">
        <v>15</v>
      </c>
      <c r="I104" s="73" t="s">
        <v>19</v>
      </c>
    </row>
    <row r="105" spans="2:9" ht="15" customHeight="1" thickBot="1" x14ac:dyDescent="0.3">
      <c r="B105" s="64"/>
      <c r="C105" s="71"/>
      <c r="D105" s="72"/>
      <c r="E105" s="72"/>
      <c r="F105" s="10">
        <v>89893.35</v>
      </c>
      <c r="G105" s="10">
        <v>95891.839999999997</v>
      </c>
      <c r="H105" s="11" t="s">
        <v>22</v>
      </c>
      <c r="I105" s="74"/>
    </row>
    <row r="106" spans="2:9" ht="15" customHeight="1" x14ac:dyDescent="0.25">
      <c r="B106" s="63">
        <f t="shared" si="33"/>
        <v>46</v>
      </c>
      <c r="C106" s="65" t="s">
        <v>107</v>
      </c>
      <c r="D106" s="67">
        <v>45460</v>
      </c>
      <c r="E106" s="67">
        <v>45475</v>
      </c>
      <c r="F106" s="8">
        <v>2.6901000000000002</v>
      </c>
      <c r="G106" s="8">
        <v>2.4182000000000001</v>
      </c>
      <c r="H106" s="9" t="s">
        <v>15</v>
      </c>
      <c r="I106" s="73" t="s">
        <v>19</v>
      </c>
    </row>
    <row r="107" spans="2:9" ht="15" customHeight="1" thickBot="1" x14ac:dyDescent="0.3">
      <c r="B107" s="64"/>
      <c r="C107" s="71"/>
      <c r="D107" s="72"/>
      <c r="E107" s="72"/>
      <c r="F107" s="10">
        <v>19400</v>
      </c>
      <c r="G107" s="10">
        <v>27000</v>
      </c>
      <c r="H107" s="11" t="s">
        <v>22</v>
      </c>
      <c r="I107" s="74"/>
    </row>
    <row r="108" spans="2:9" ht="15" customHeight="1" x14ac:dyDescent="0.25">
      <c r="B108" s="63">
        <f t="shared" ref="B108:B110" si="34">(B106+1)</f>
        <v>47</v>
      </c>
      <c r="C108" s="65" t="s">
        <v>108</v>
      </c>
      <c r="D108" s="67">
        <v>45460</v>
      </c>
      <c r="E108" s="67">
        <v>45476</v>
      </c>
      <c r="F108" s="8" t="s">
        <v>23</v>
      </c>
      <c r="G108" s="8" t="s">
        <v>23</v>
      </c>
      <c r="H108" s="9">
        <v>2.6140999999999996</v>
      </c>
      <c r="I108" s="73" t="s">
        <v>17</v>
      </c>
    </row>
    <row r="109" spans="2:9" ht="15" customHeight="1" thickBot="1" x14ac:dyDescent="0.3">
      <c r="B109" s="64"/>
      <c r="C109" s="71"/>
      <c r="D109" s="72"/>
      <c r="E109" s="72"/>
      <c r="F109" s="10" t="s">
        <v>23</v>
      </c>
      <c r="G109" s="10" t="s">
        <v>23</v>
      </c>
      <c r="H109" s="11">
        <v>88806.66</v>
      </c>
      <c r="I109" s="74"/>
    </row>
    <row r="110" spans="2:9" ht="15" customHeight="1" x14ac:dyDescent="0.25">
      <c r="B110" s="63">
        <f t="shared" si="34"/>
        <v>48</v>
      </c>
      <c r="C110" s="65" t="s">
        <v>108</v>
      </c>
      <c r="D110" s="67">
        <v>45460</v>
      </c>
      <c r="E110" s="67">
        <v>45477</v>
      </c>
      <c r="F110" s="8" t="s">
        <v>23</v>
      </c>
      <c r="G110" s="8" t="s">
        <v>23</v>
      </c>
      <c r="H110" s="9">
        <v>2.6138999999999997</v>
      </c>
      <c r="I110" s="73" t="s">
        <v>17</v>
      </c>
    </row>
    <row r="111" spans="2:9" ht="15" customHeight="1" thickBot="1" x14ac:dyDescent="0.3">
      <c r="B111" s="64"/>
      <c r="C111" s="71"/>
      <c r="D111" s="72"/>
      <c r="E111" s="72"/>
      <c r="F111" s="10" t="s">
        <v>23</v>
      </c>
      <c r="G111" s="10" t="s">
        <v>23</v>
      </c>
      <c r="H111" s="11">
        <v>104800</v>
      </c>
      <c r="I111" s="74"/>
    </row>
    <row r="112" spans="2:9" ht="15" customHeight="1" x14ac:dyDescent="0.25">
      <c r="B112" s="63">
        <f t="shared" ref="B112:B118" si="35">(B110+1)</f>
        <v>49</v>
      </c>
      <c r="C112" s="65" t="s">
        <v>109</v>
      </c>
      <c r="D112" s="67" t="s">
        <v>110</v>
      </c>
      <c r="E112" s="67">
        <v>45488</v>
      </c>
      <c r="F112" s="8">
        <v>2.8409000000000004</v>
      </c>
      <c r="G112" s="8">
        <v>2.6032999999999999</v>
      </c>
      <c r="H112" s="9" t="s">
        <v>15</v>
      </c>
      <c r="I112" s="73" t="s">
        <v>19</v>
      </c>
    </row>
    <row r="113" spans="2:9" ht="15" customHeight="1" thickBot="1" x14ac:dyDescent="0.3">
      <c r="B113" s="64"/>
      <c r="C113" s="71"/>
      <c r="D113" s="72"/>
      <c r="E113" s="72"/>
      <c r="F113" s="10">
        <v>105982.86</v>
      </c>
      <c r="G113" s="10">
        <v>95975.08</v>
      </c>
      <c r="H113" s="11" t="s">
        <v>22</v>
      </c>
      <c r="I113" s="74"/>
    </row>
    <row r="114" spans="2:9" ht="15" customHeight="1" x14ac:dyDescent="0.25">
      <c r="B114" s="63">
        <f t="shared" ref="B114" si="36">(B112+1)</f>
        <v>50</v>
      </c>
      <c r="C114" s="65" t="s">
        <v>99</v>
      </c>
      <c r="D114" s="67">
        <v>45470</v>
      </c>
      <c r="E114" s="67">
        <v>45491</v>
      </c>
      <c r="F114" s="8" t="s">
        <v>23</v>
      </c>
      <c r="G114" s="8" t="s">
        <v>23</v>
      </c>
      <c r="H114" s="9">
        <v>2.6903999999999999</v>
      </c>
      <c r="I114" s="73" t="s">
        <v>17</v>
      </c>
    </row>
    <row r="115" spans="2:9" ht="15" customHeight="1" thickBot="1" x14ac:dyDescent="0.3">
      <c r="B115" s="64"/>
      <c r="C115" s="71"/>
      <c r="D115" s="72"/>
      <c r="E115" s="72"/>
      <c r="F115" s="10" t="s">
        <v>23</v>
      </c>
      <c r="G115" s="10" t="s">
        <v>23</v>
      </c>
      <c r="H115" s="11">
        <v>113782.53</v>
      </c>
      <c r="I115" s="74"/>
    </row>
    <row r="116" spans="2:9" ht="15" customHeight="1" x14ac:dyDescent="0.25">
      <c r="B116" s="63">
        <f t="shared" si="35"/>
        <v>51</v>
      </c>
      <c r="C116" s="65" t="s">
        <v>111</v>
      </c>
      <c r="D116" s="67" t="s">
        <v>112</v>
      </c>
      <c r="E116" s="67">
        <v>45499</v>
      </c>
      <c r="F116" s="8">
        <v>2.7476000000000003</v>
      </c>
      <c r="G116" s="8">
        <v>2.5228000000000002</v>
      </c>
      <c r="H116" s="9" t="s">
        <v>15</v>
      </c>
      <c r="I116" s="73" t="s">
        <v>19</v>
      </c>
    </row>
    <row r="117" spans="2:9" ht="15" customHeight="1" thickBot="1" x14ac:dyDescent="0.3">
      <c r="B117" s="64"/>
      <c r="C117" s="71"/>
      <c r="D117" s="72"/>
      <c r="E117" s="72"/>
      <c r="F117" s="10">
        <v>110997</v>
      </c>
      <c r="G117" s="10">
        <v>98881</v>
      </c>
      <c r="H117" s="11" t="s">
        <v>22</v>
      </c>
      <c r="I117" s="74"/>
    </row>
    <row r="118" spans="2:9" ht="15" customHeight="1" x14ac:dyDescent="0.25">
      <c r="B118" s="63">
        <f t="shared" si="35"/>
        <v>52</v>
      </c>
      <c r="C118" s="65" t="s">
        <v>111</v>
      </c>
      <c r="D118" s="67" t="s">
        <v>112</v>
      </c>
      <c r="E118" s="67">
        <v>45500</v>
      </c>
      <c r="F118" s="8">
        <v>2.7476000000000003</v>
      </c>
      <c r="G118" s="8">
        <v>2.5228000000000002</v>
      </c>
      <c r="H118" s="9" t="s">
        <v>15</v>
      </c>
      <c r="I118" s="73" t="s">
        <v>19</v>
      </c>
    </row>
    <row r="119" spans="2:9" ht="15" customHeight="1" thickBot="1" x14ac:dyDescent="0.3">
      <c r="B119" s="64"/>
      <c r="C119" s="71"/>
      <c r="D119" s="72"/>
      <c r="E119" s="72"/>
      <c r="F119" s="10">
        <v>5000</v>
      </c>
      <c r="G119" s="10">
        <v>25000</v>
      </c>
      <c r="H119" s="11" t="s">
        <v>22</v>
      </c>
      <c r="I119" s="74"/>
    </row>
    <row r="120" spans="2:9" ht="15" customHeight="1" x14ac:dyDescent="0.25">
      <c r="B120" s="63">
        <f t="shared" ref="B120:B122" si="37">(B118+1)</f>
        <v>53</v>
      </c>
      <c r="C120" s="65" t="s">
        <v>113</v>
      </c>
      <c r="D120" s="67">
        <v>45494</v>
      </c>
      <c r="E120" s="67">
        <v>45506</v>
      </c>
      <c r="F120" s="8" t="s">
        <v>23</v>
      </c>
      <c r="G120" s="8" t="s">
        <v>23</v>
      </c>
      <c r="H120" s="9">
        <v>2.5373999999999999</v>
      </c>
      <c r="I120" s="73" t="s">
        <v>17</v>
      </c>
    </row>
    <row r="121" spans="2:9" ht="15" customHeight="1" thickBot="1" x14ac:dyDescent="0.3">
      <c r="B121" s="64"/>
      <c r="C121" s="71"/>
      <c r="D121" s="72"/>
      <c r="E121" s="72"/>
      <c r="F121" s="10" t="s">
        <v>23</v>
      </c>
      <c r="G121" s="10" t="s">
        <v>23</v>
      </c>
      <c r="H121" s="11">
        <v>120820.63</v>
      </c>
      <c r="I121" s="74"/>
    </row>
    <row r="122" spans="2:9" ht="15" customHeight="1" x14ac:dyDescent="0.25">
      <c r="B122" s="63">
        <f t="shared" si="37"/>
        <v>54</v>
      </c>
      <c r="C122" s="65" t="s">
        <v>113</v>
      </c>
      <c r="D122" s="67">
        <v>45494</v>
      </c>
      <c r="E122" s="67">
        <v>45507</v>
      </c>
      <c r="F122" s="8" t="s">
        <v>23</v>
      </c>
      <c r="G122" s="8" t="s">
        <v>23</v>
      </c>
      <c r="H122" s="9">
        <v>2.5430999999999999</v>
      </c>
      <c r="I122" s="73" t="s">
        <v>17</v>
      </c>
    </row>
    <row r="123" spans="2:9" ht="15" customHeight="1" thickBot="1" x14ac:dyDescent="0.3">
      <c r="B123" s="64"/>
      <c r="C123" s="71"/>
      <c r="D123" s="72"/>
      <c r="E123" s="72"/>
      <c r="F123" s="10" t="s">
        <v>23</v>
      </c>
      <c r="G123" s="10" t="s">
        <v>23</v>
      </c>
      <c r="H123" s="11">
        <v>28200</v>
      </c>
      <c r="I123" s="74"/>
    </row>
    <row r="124" spans="2:9" ht="15" customHeight="1" x14ac:dyDescent="0.25">
      <c r="B124" s="63">
        <f t="shared" ref="B124" si="38">(B122+1)</f>
        <v>55</v>
      </c>
      <c r="C124" s="65" t="s">
        <v>114</v>
      </c>
      <c r="D124" s="67" t="s">
        <v>115</v>
      </c>
      <c r="E124" s="67">
        <v>45511</v>
      </c>
      <c r="F124" s="8">
        <v>2.7444999999999999</v>
      </c>
      <c r="G124" s="8">
        <v>2.5346000000000002</v>
      </c>
      <c r="H124" s="9" t="s">
        <v>15</v>
      </c>
      <c r="I124" s="73" t="s">
        <v>19</v>
      </c>
    </row>
    <row r="125" spans="2:9" ht="15" customHeight="1" thickBot="1" x14ac:dyDescent="0.3">
      <c r="B125" s="64"/>
      <c r="C125" s="71"/>
      <c r="D125" s="72"/>
      <c r="E125" s="72"/>
      <c r="F125" s="10">
        <v>119633</v>
      </c>
      <c r="G125" s="10">
        <v>89215</v>
      </c>
      <c r="H125" s="11" t="s">
        <v>22</v>
      </c>
      <c r="I125" s="74"/>
    </row>
    <row r="126" spans="2:9" ht="15" customHeight="1" x14ac:dyDescent="0.25">
      <c r="B126" s="63">
        <f t="shared" ref="B126" si="39">(B124+1)</f>
        <v>56</v>
      </c>
      <c r="C126" s="65" t="s">
        <v>43</v>
      </c>
      <c r="D126" s="67">
        <v>45509</v>
      </c>
      <c r="E126" s="67">
        <v>45520</v>
      </c>
      <c r="F126" s="8" t="s">
        <v>23</v>
      </c>
      <c r="G126" s="8" t="s">
        <v>23</v>
      </c>
      <c r="H126" s="9">
        <v>2.3954</v>
      </c>
      <c r="I126" s="73" t="s">
        <v>17</v>
      </c>
    </row>
    <row r="127" spans="2:9" ht="15" customHeight="1" thickBot="1" x14ac:dyDescent="0.3">
      <c r="B127" s="64"/>
      <c r="C127" s="71"/>
      <c r="D127" s="72"/>
      <c r="E127" s="72"/>
      <c r="F127" s="10" t="s">
        <v>23</v>
      </c>
      <c r="G127" s="10" t="s">
        <v>23</v>
      </c>
      <c r="H127" s="11">
        <v>99759.34</v>
      </c>
      <c r="I127" s="74"/>
    </row>
    <row r="128" spans="2:9" ht="15" customHeight="1" x14ac:dyDescent="0.25">
      <c r="B128" s="63">
        <f t="shared" ref="B128:B130" si="40">(B126+1)</f>
        <v>57</v>
      </c>
      <c r="C128" s="65" t="s">
        <v>116</v>
      </c>
      <c r="D128" s="67" t="s">
        <v>117</v>
      </c>
      <c r="E128" s="67">
        <v>45524</v>
      </c>
      <c r="F128" s="8">
        <v>2.7246999999999999</v>
      </c>
      <c r="G128" s="8">
        <v>2.5576000000000003</v>
      </c>
      <c r="H128" s="9" t="s">
        <v>15</v>
      </c>
      <c r="I128" s="73" t="s">
        <v>19</v>
      </c>
    </row>
    <row r="129" spans="2:9" ht="15" customHeight="1" thickBot="1" x14ac:dyDescent="0.3">
      <c r="B129" s="64"/>
      <c r="C129" s="71"/>
      <c r="D129" s="72"/>
      <c r="E129" s="72"/>
      <c r="F129" s="10">
        <v>109831</v>
      </c>
      <c r="G129" s="10">
        <v>87997</v>
      </c>
      <c r="H129" s="11" t="s">
        <v>22</v>
      </c>
      <c r="I129" s="74"/>
    </row>
    <row r="130" spans="2:9" ht="15" customHeight="1" x14ac:dyDescent="0.25">
      <c r="B130" s="63">
        <f t="shared" si="40"/>
        <v>58</v>
      </c>
      <c r="C130" s="65" t="s">
        <v>116</v>
      </c>
      <c r="D130" s="67" t="s">
        <v>117</v>
      </c>
      <c r="E130" s="67">
        <v>45526</v>
      </c>
      <c r="F130" s="8">
        <v>2.7252999999999998</v>
      </c>
      <c r="G130" s="8">
        <v>2.5581</v>
      </c>
      <c r="H130" s="9" t="s">
        <v>15</v>
      </c>
      <c r="I130" s="73" t="s">
        <v>19</v>
      </c>
    </row>
    <row r="131" spans="2:9" ht="15" customHeight="1" thickBot="1" x14ac:dyDescent="0.3">
      <c r="B131" s="64"/>
      <c r="C131" s="71"/>
      <c r="D131" s="72"/>
      <c r="E131" s="72"/>
      <c r="F131" s="10">
        <v>17000</v>
      </c>
      <c r="G131" s="10">
        <v>32000</v>
      </c>
      <c r="H131" s="11" t="s">
        <v>22</v>
      </c>
      <c r="I131" s="74"/>
    </row>
    <row r="132" spans="2:9" ht="15" customHeight="1" x14ac:dyDescent="0.25">
      <c r="B132" s="63">
        <f t="shared" ref="B132:B194" si="41">(B130+1)</f>
        <v>59</v>
      </c>
      <c r="C132" s="65" t="s">
        <v>181</v>
      </c>
      <c r="D132" s="67">
        <v>45521</v>
      </c>
      <c r="E132" s="67">
        <v>45534</v>
      </c>
      <c r="F132" s="8" t="s">
        <v>23</v>
      </c>
      <c r="G132" s="8" t="s">
        <v>23</v>
      </c>
      <c r="H132" s="9">
        <v>2.4392</v>
      </c>
      <c r="I132" s="73" t="s">
        <v>17</v>
      </c>
    </row>
    <row r="133" spans="2:9" ht="15" customHeight="1" thickBot="1" x14ac:dyDescent="0.3">
      <c r="B133" s="64"/>
      <c r="C133" s="71"/>
      <c r="D133" s="72"/>
      <c r="E133" s="72"/>
      <c r="F133" s="10" t="s">
        <v>23</v>
      </c>
      <c r="G133" s="10" t="s">
        <v>23</v>
      </c>
      <c r="H133" s="11">
        <v>98500</v>
      </c>
      <c r="I133" s="74"/>
    </row>
    <row r="134" spans="2:9" ht="15" customHeight="1" x14ac:dyDescent="0.25">
      <c r="B134" s="63">
        <f t="shared" si="41"/>
        <v>60</v>
      </c>
      <c r="C134" s="65" t="s">
        <v>181</v>
      </c>
      <c r="D134" s="67">
        <v>45521</v>
      </c>
      <c r="E134" s="67">
        <v>45535</v>
      </c>
      <c r="F134" s="8" t="s">
        <v>23</v>
      </c>
      <c r="G134" s="8" t="s">
        <v>23</v>
      </c>
      <c r="H134" s="9">
        <v>2.4487000000000001</v>
      </c>
      <c r="I134" s="73" t="s">
        <v>17</v>
      </c>
    </row>
    <row r="135" spans="2:9" ht="15" customHeight="1" thickBot="1" x14ac:dyDescent="0.3">
      <c r="B135" s="64"/>
      <c r="C135" s="71"/>
      <c r="D135" s="72"/>
      <c r="E135" s="72"/>
      <c r="F135" s="10" t="s">
        <v>23</v>
      </c>
      <c r="G135" s="10" t="s">
        <v>23</v>
      </c>
      <c r="H135" s="11">
        <v>105000</v>
      </c>
      <c r="I135" s="74"/>
    </row>
    <row r="136" spans="2:9" ht="15" customHeight="1" x14ac:dyDescent="0.25">
      <c r="B136" s="63">
        <f t="shared" si="41"/>
        <v>61</v>
      </c>
      <c r="C136" s="65" t="s">
        <v>118</v>
      </c>
      <c r="D136" s="67" t="s">
        <v>119</v>
      </c>
      <c r="E136" s="67">
        <v>45535</v>
      </c>
      <c r="F136" s="8">
        <v>2.5146999999999999</v>
      </c>
      <c r="G136" s="8">
        <v>2.3846000000000003</v>
      </c>
      <c r="H136" s="9" t="s">
        <v>15</v>
      </c>
      <c r="I136" s="73" t="s">
        <v>19</v>
      </c>
    </row>
    <row r="137" spans="2:9" ht="15" customHeight="1" thickBot="1" x14ac:dyDescent="0.3">
      <c r="B137" s="64"/>
      <c r="C137" s="71"/>
      <c r="D137" s="72"/>
      <c r="E137" s="72"/>
      <c r="F137" s="10">
        <v>99845.71</v>
      </c>
      <c r="G137" s="10">
        <v>97701.57</v>
      </c>
      <c r="H137" s="11" t="s">
        <v>22</v>
      </c>
      <c r="I137" s="74"/>
    </row>
    <row r="138" spans="2:9" ht="15" customHeight="1" x14ac:dyDescent="0.25">
      <c r="B138" s="63">
        <f t="shared" si="41"/>
        <v>62</v>
      </c>
      <c r="C138" s="65" t="s">
        <v>120</v>
      </c>
      <c r="D138" s="67" t="s">
        <v>121</v>
      </c>
      <c r="E138" s="67">
        <v>45544</v>
      </c>
      <c r="F138" s="8">
        <v>2.4076999999999997</v>
      </c>
      <c r="G138" s="8">
        <v>2.2972999999999999</v>
      </c>
      <c r="H138" s="9" t="s">
        <v>15</v>
      </c>
      <c r="I138" s="73" t="s">
        <v>19</v>
      </c>
    </row>
    <row r="139" spans="2:9" ht="15" customHeight="1" thickBot="1" x14ac:dyDescent="0.3">
      <c r="B139" s="64"/>
      <c r="C139" s="71"/>
      <c r="D139" s="72"/>
      <c r="E139" s="72"/>
      <c r="F139" s="10">
        <v>106813</v>
      </c>
      <c r="G139" s="10">
        <v>88530</v>
      </c>
      <c r="H139" s="11" t="s">
        <v>22</v>
      </c>
      <c r="I139" s="74"/>
    </row>
    <row r="140" spans="2:9" ht="15" customHeight="1" x14ac:dyDescent="0.25">
      <c r="B140" s="63">
        <f t="shared" si="41"/>
        <v>63</v>
      </c>
      <c r="C140" s="65" t="s">
        <v>120</v>
      </c>
      <c r="D140" s="67" t="s">
        <v>121</v>
      </c>
      <c r="E140" s="67">
        <v>45545</v>
      </c>
      <c r="F140" s="8">
        <v>2.3291999999999997</v>
      </c>
      <c r="G140" s="8">
        <v>2.2972999999999999</v>
      </c>
      <c r="H140" s="9" t="s">
        <v>15</v>
      </c>
      <c r="I140" s="73" t="s">
        <v>19</v>
      </c>
    </row>
    <row r="141" spans="2:9" ht="15" customHeight="1" thickBot="1" x14ac:dyDescent="0.3">
      <c r="B141" s="64"/>
      <c r="C141" s="71"/>
      <c r="D141" s="72"/>
      <c r="E141" s="72"/>
      <c r="F141" s="10">
        <v>10000</v>
      </c>
      <c r="G141" s="10">
        <v>32000</v>
      </c>
      <c r="H141" s="11" t="s">
        <v>22</v>
      </c>
      <c r="I141" s="74"/>
    </row>
    <row r="142" spans="2:9" ht="15" customHeight="1" x14ac:dyDescent="0.25">
      <c r="B142" s="63">
        <f t="shared" si="41"/>
        <v>64</v>
      </c>
      <c r="C142" s="65" t="s">
        <v>122</v>
      </c>
      <c r="D142" s="67">
        <v>45536</v>
      </c>
      <c r="E142" s="67">
        <v>45547</v>
      </c>
      <c r="F142" s="8" t="s">
        <v>23</v>
      </c>
      <c r="G142" s="8" t="s">
        <v>23</v>
      </c>
      <c r="H142" s="9">
        <v>2.4048000000000003</v>
      </c>
      <c r="I142" s="73" t="s">
        <v>17</v>
      </c>
    </row>
    <row r="143" spans="2:9" ht="15" customHeight="1" thickBot="1" x14ac:dyDescent="0.3">
      <c r="B143" s="64"/>
      <c r="C143" s="71"/>
      <c r="D143" s="72"/>
      <c r="E143" s="72"/>
      <c r="F143" s="10" t="s">
        <v>23</v>
      </c>
      <c r="G143" s="10" t="s">
        <v>23</v>
      </c>
      <c r="H143" s="11">
        <v>113581</v>
      </c>
      <c r="I143" s="74"/>
    </row>
    <row r="144" spans="2:9" ht="15" customHeight="1" x14ac:dyDescent="0.25">
      <c r="B144" s="63">
        <f t="shared" si="41"/>
        <v>65</v>
      </c>
      <c r="C144" s="65" t="s">
        <v>123</v>
      </c>
      <c r="D144" s="67" t="s">
        <v>124</v>
      </c>
      <c r="E144" s="67">
        <v>45554</v>
      </c>
      <c r="F144" s="8">
        <v>2.0646999999999998</v>
      </c>
      <c r="G144" s="8">
        <v>2.0546000000000002</v>
      </c>
      <c r="H144" s="9" t="s">
        <v>15</v>
      </c>
      <c r="I144" s="73" t="s">
        <v>19</v>
      </c>
    </row>
    <row r="145" spans="2:9" ht="15" customHeight="1" thickBot="1" x14ac:dyDescent="0.3">
      <c r="B145" s="64"/>
      <c r="C145" s="71"/>
      <c r="D145" s="72"/>
      <c r="E145" s="72"/>
      <c r="F145" s="10">
        <v>98181.38</v>
      </c>
      <c r="G145" s="10">
        <v>93403.13</v>
      </c>
      <c r="H145" s="11" t="s">
        <v>22</v>
      </c>
      <c r="I145" s="74"/>
    </row>
    <row r="146" spans="2:9" ht="15" customHeight="1" x14ac:dyDescent="0.25">
      <c r="B146" s="63">
        <f t="shared" si="41"/>
        <v>66</v>
      </c>
      <c r="C146" s="65" t="s">
        <v>126</v>
      </c>
      <c r="D146" s="67" t="s">
        <v>127</v>
      </c>
      <c r="E146" s="67">
        <v>45562</v>
      </c>
      <c r="F146" s="8">
        <v>2.0947</v>
      </c>
      <c r="G146" s="8">
        <v>2.0946000000000002</v>
      </c>
      <c r="H146" s="9" t="s">
        <v>15</v>
      </c>
      <c r="I146" s="73" t="s">
        <v>19</v>
      </c>
    </row>
    <row r="147" spans="2:9" ht="15" customHeight="1" thickBot="1" x14ac:dyDescent="0.3">
      <c r="B147" s="64"/>
      <c r="C147" s="71"/>
      <c r="D147" s="72"/>
      <c r="E147" s="72"/>
      <c r="F147" s="10">
        <v>113309</v>
      </c>
      <c r="G147" s="10">
        <v>93123</v>
      </c>
      <c r="H147" s="11" t="s">
        <v>22</v>
      </c>
      <c r="I147" s="74"/>
    </row>
    <row r="148" spans="2:9" ht="15" customHeight="1" x14ac:dyDescent="0.25">
      <c r="B148" s="63">
        <f t="shared" si="41"/>
        <v>67</v>
      </c>
      <c r="C148" s="65" t="s">
        <v>126</v>
      </c>
      <c r="D148" s="67" t="s">
        <v>127</v>
      </c>
      <c r="E148" s="67">
        <v>45563</v>
      </c>
      <c r="F148" s="8">
        <v>2.0975999999999999</v>
      </c>
      <c r="G148" s="8">
        <v>2.0946000000000002</v>
      </c>
      <c r="H148" s="9" t="s">
        <v>15</v>
      </c>
      <c r="I148" s="73" t="s">
        <v>19</v>
      </c>
    </row>
    <row r="149" spans="2:9" ht="15" customHeight="1" thickBot="1" x14ac:dyDescent="0.3">
      <c r="B149" s="64"/>
      <c r="C149" s="71"/>
      <c r="D149" s="72"/>
      <c r="E149" s="72"/>
      <c r="F149" s="10">
        <v>11850</v>
      </c>
      <c r="G149" s="10">
        <v>24500</v>
      </c>
      <c r="H149" s="11" t="s">
        <v>22</v>
      </c>
      <c r="I149" s="85"/>
    </row>
    <row r="150" spans="2:9" ht="15" customHeight="1" x14ac:dyDescent="0.25">
      <c r="B150" s="63">
        <f t="shared" si="41"/>
        <v>68</v>
      </c>
      <c r="C150" s="65" t="s">
        <v>128</v>
      </c>
      <c r="D150" s="67">
        <v>45551</v>
      </c>
      <c r="E150" s="67">
        <v>45564</v>
      </c>
      <c r="F150" s="8" t="s">
        <v>23</v>
      </c>
      <c r="G150" s="8" t="s">
        <v>23</v>
      </c>
      <c r="H150" s="9">
        <v>2.1991999999999998</v>
      </c>
      <c r="I150" s="73" t="s">
        <v>17</v>
      </c>
    </row>
    <row r="151" spans="2:9" ht="15" customHeight="1" thickBot="1" x14ac:dyDescent="0.3">
      <c r="B151" s="64"/>
      <c r="C151" s="71"/>
      <c r="D151" s="72"/>
      <c r="E151" s="72"/>
      <c r="F151" s="10" t="s">
        <v>23</v>
      </c>
      <c r="G151" s="10" t="s">
        <v>23</v>
      </c>
      <c r="H151" s="11">
        <v>100300</v>
      </c>
      <c r="I151" s="74"/>
    </row>
    <row r="152" spans="2:9" ht="15" customHeight="1" x14ac:dyDescent="0.25">
      <c r="B152" s="63">
        <f t="shared" si="41"/>
        <v>69</v>
      </c>
      <c r="C152" s="65" t="s">
        <v>128</v>
      </c>
      <c r="D152" s="67">
        <v>45551</v>
      </c>
      <c r="E152" s="67">
        <v>45565</v>
      </c>
      <c r="F152" s="8" t="s">
        <v>23</v>
      </c>
      <c r="G152" s="8" t="s">
        <v>23</v>
      </c>
      <c r="H152" s="9">
        <v>2.2191999999999998</v>
      </c>
      <c r="I152" s="73" t="s">
        <v>17</v>
      </c>
    </row>
    <row r="153" spans="2:9" ht="15" customHeight="1" thickBot="1" x14ac:dyDescent="0.3">
      <c r="B153" s="64"/>
      <c r="C153" s="71"/>
      <c r="D153" s="72"/>
      <c r="E153" s="72"/>
      <c r="F153" s="10" t="s">
        <v>23</v>
      </c>
      <c r="G153" s="10" t="s">
        <v>23</v>
      </c>
      <c r="H153" s="11">
        <v>97400</v>
      </c>
      <c r="I153" s="74"/>
    </row>
    <row r="154" spans="2:9" ht="15" customHeight="1" x14ac:dyDescent="0.25">
      <c r="B154" s="63">
        <f t="shared" si="41"/>
        <v>70</v>
      </c>
      <c r="C154" s="65" t="s">
        <v>129</v>
      </c>
      <c r="D154" s="67">
        <v>45560</v>
      </c>
      <c r="E154" s="67">
        <v>45572</v>
      </c>
      <c r="F154" s="8" t="s">
        <v>23</v>
      </c>
      <c r="G154" s="8" t="s">
        <v>23</v>
      </c>
      <c r="H154" s="9">
        <v>2.2881999999999998</v>
      </c>
      <c r="I154" s="73" t="s">
        <v>17</v>
      </c>
    </row>
    <row r="155" spans="2:9" ht="15" customHeight="1" thickBot="1" x14ac:dyDescent="0.3">
      <c r="B155" s="64"/>
      <c r="C155" s="71"/>
      <c r="D155" s="72"/>
      <c r="E155" s="72"/>
      <c r="F155" s="10" t="s">
        <v>23</v>
      </c>
      <c r="G155" s="10" t="s">
        <v>23</v>
      </c>
      <c r="H155" s="11">
        <v>119919</v>
      </c>
      <c r="I155" s="74"/>
    </row>
    <row r="156" spans="2:9" ht="15" customHeight="1" x14ac:dyDescent="0.25">
      <c r="B156" s="63">
        <f t="shared" si="41"/>
        <v>71</v>
      </c>
      <c r="C156" s="65" t="s">
        <v>130</v>
      </c>
      <c r="D156" s="67" t="s">
        <v>131</v>
      </c>
      <c r="E156" s="67">
        <v>45574</v>
      </c>
      <c r="F156" s="8">
        <v>2.1999</v>
      </c>
      <c r="G156" s="8">
        <v>2.1949000000000001</v>
      </c>
      <c r="H156" s="9" t="s">
        <v>15</v>
      </c>
      <c r="I156" s="73" t="s">
        <v>19</v>
      </c>
    </row>
    <row r="157" spans="2:9" ht="15" customHeight="1" thickBot="1" x14ac:dyDescent="0.3">
      <c r="B157" s="64"/>
      <c r="C157" s="71"/>
      <c r="D157" s="72"/>
      <c r="E157" s="72"/>
      <c r="F157" s="10">
        <v>114797.8</v>
      </c>
      <c r="G157" s="10">
        <v>102565</v>
      </c>
      <c r="H157" s="11" t="s">
        <v>22</v>
      </c>
      <c r="I157" s="85"/>
    </row>
    <row r="158" spans="2:9" ht="15" customHeight="1" x14ac:dyDescent="0.25">
      <c r="B158" s="63">
        <f t="shared" si="41"/>
        <v>72</v>
      </c>
      <c r="C158" s="65" t="s">
        <v>132</v>
      </c>
      <c r="D158" s="67" t="s">
        <v>133</v>
      </c>
      <c r="E158" s="67">
        <v>45584</v>
      </c>
      <c r="F158" s="8">
        <v>2.3189000000000002</v>
      </c>
      <c r="G158" s="8">
        <v>2.2879</v>
      </c>
      <c r="H158" s="9" t="s">
        <v>15</v>
      </c>
      <c r="I158" s="73" t="s">
        <v>19</v>
      </c>
    </row>
    <row r="159" spans="2:9" ht="15" customHeight="1" thickBot="1" x14ac:dyDescent="0.3">
      <c r="B159" s="64"/>
      <c r="C159" s="71"/>
      <c r="D159" s="72"/>
      <c r="E159" s="72"/>
      <c r="F159" s="10">
        <v>97858</v>
      </c>
      <c r="G159" s="10">
        <v>96549</v>
      </c>
      <c r="H159" s="11" t="s">
        <v>22</v>
      </c>
      <c r="I159" s="85"/>
    </row>
    <row r="160" spans="2:9" ht="15" customHeight="1" x14ac:dyDescent="0.25">
      <c r="B160" s="63">
        <f t="shared" si="41"/>
        <v>73</v>
      </c>
      <c r="C160" s="65" t="s">
        <v>132</v>
      </c>
      <c r="D160" s="67" t="s">
        <v>133</v>
      </c>
      <c r="E160" s="67">
        <v>45586</v>
      </c>
      <c r="F160" s="8">
        <v>2.3125</v>
      </c>
      <c r="G160" s="8">
        <v>2.2782</v>
      </c>
      <c r="H160" s="9" t="s">
        <v>15</v>
      </c>
      <c r="I160" s="73" t="s">
        <v>19</v>
      </c>
    </row>
    <row r="161" spans="2:9" ht="15" customHeight="1" thickBot="1" x14ac:dyDescent="0.3">
      <c r="B161" s="64"/>
      <c r="C161" s="71"/>
      <c r="D161" s="72"/>
      <c r="E161" s="72"/>
      <c r="F161" s="10">
        <v>15800</v>
      </c>
      <c r="G161" s="10">
        <v>24900</v>
      </c>
      <c r="H161" s="11" t="s">
        <v>22</v>
      </c>
      <c r="I161" s="85"/>
    </row>
    <row r="162" spans="2:9" ht="15" customHeight="1" x14ac:dyDescent="0.25">
      <c r="B162" s="63">
        <f t="shared" si="41"/>
        <v>74</v>
      </c>
      <c r="C162" s="65" t="s">
        <v>107</v>
      </c>
      <c r="D162" s="67">
        <v>45575</v>
      </c>
      <c r="E162" s="67">
        <v>45591</v>
      </c>
      <c r="F162" s="8" t="s">
        <v>23</v>
      </c>
      <c r="G162" s="8" t="s">
        <v>23</v>
      </c>
      <c r="H162" s="9">
        <v>2.4605999999999999</v>
      </c>
      <c r="I162" s="73" t="s">
        <v>134</v>
      </c>
    </row>
    <row r="163" spans="2:9" ht="15" customHeight="1" thickBot="1" x14ac:dyDescent="0.3">
      <c r="B163" s="64"/>
      <c r="C163" s="71"/>
      <c r="D163" s="72"/>
      <c r="E163" s="72"/>
      <c r="F163" s="10" t="s">
        <v>23</v>
      </c>
      <c r="G163" s="10" t="s">
        <v>23</v>
      </c>
      <c r="H163" s="11">
        <v>105235</v>
      </c>
      <c r="I163" s="74"/>
    </row>
    <row r="164" spans="2:9" ht="15" customHeight="1" x14ac:dyDescent="0.25">
      <c r="B164" s="63">
        <f t="shared" si="41"/>
        <v>75</v>
      </c>
      <c r="C164" s="65" t="s">
        <v>107</v>
      </c>
      <c r="D164" s="67">
        <v>45575</v>
      </c>
      <c r="E164" s="67">
        <v>45592</v>
      </c>
      <c r="F164" s="8" t="s">
        <v>23</v>
      </c>
      <c r="G164" s="8" t="s">
        <v>23</v>
      </c>
      <c r="H164" s="9">
        <v>2.4621999999999997</v>
      </c>
      <c r="I164" s="73" t="s">
        <v>134</v>
      </c>
    </row>
    <row r="165" spans="2:9" ht="15" customHeight="1" thickBot="1" x14ac:dyDescent="0.3">
      <c r="B165" s="64"/>
      <c r="C165" s="71"/>
      <c r="D165" s="72"/>
      <c r="E165" s="72"/>
      <c r="F165" s="10" t="s">
        <v>23</v>
      </c>
      <c r="G165" s="10" t="s">
        <v>23</v>
      </c>
      <c r="H165" s="11">
        <v>109206</v>
      </c>
      <c r="I165" s="74"/>
    </row>
    <row r="166" spans="2:9" ht="15" customHeight="1" x14ac:dyDescent="0.25">
      <c r="B166" s="63">
        <f t="shared" si="41"/>
        <v>76</v>
      </c>
      <c r="C166" s="65" t="s">
        <v>148</v>
      </c>
      <c r="D166" s="67">
        <v>45587</v>
      </c>
      <c r="E166" s="67">
        <v>45597</v>
      </c>
      <c r="F166" s="8" t="s">
        <v>23</v>
      </c>
      <c r="G166" s="8" t="s">
        <v>23</v>
      </c>
      <c r="H166" s="9">
        <v>2.3403999999999998</v>
      </c>
      <c r="I166" s="73" t="s">
        <v>17</v>
      </c>
    </row>
    <row r="167" spans="2:9" ht="15" customHeight="1" thickBot="1" x14ac:dyDescent="0.3">
      <c r="B167" s="64"/>
      <c r="C167" s="71"/>
      <c r="D167" s="72"/>
      <c r="E167" s="72"/>
      <c r="F167" s="10" t="s">
        <v>23</v>
      </c>
      <c r="G167" s="10" t="s">
        <v>23</v>
      </c>
      <c r="H167" s="11">
        <v>126952</v>
      </c>
      <c r="I167" s="74"/>
    </row>
    <row r="168" spans="2:9" ht="15" customHeight="1" x14ac:dyDescent="0.25">
      <c r="B168" s="63">
        <f t="shared" si="41"/>
        <v>77</v>
      </c>
      <c r="C168" s="65" t="s">
        <v>149</v>
      </c>
      <c r="D168" s="67" t="s">
        <v>150</v>
      </c>
      <c r="E168" s="67">
        <v>45595</v>
      </c>
      <c r="F168" s="8">
        <v>2.3287</v>
      </c>
      <c r="G168" s="8">
        <v>2.2177000000000002</v>
      </c>
      <c r="H168" s="9" t="s">
        <v>15</v>
      </c>
      <c r="I168" s="73" t="s">
        <v>19</v>
      </c>
    </row>
    <row r="169" spans="2:9" ht="15" customHeight="1" thickBot="1" x14ac:dyDescent="0.3">
      <c r="B169" s="64"/>
      <c r="C169" s="71"/>
      <c r="D169" s="72"/>
      <c r="E169" s="72"/>
      <c r="F169" s="10">
        <v>107000</v>
      </c>
      <c r="G169" s="10">
        <v>89100</v>
      </c>
      <c r="H169" s="11" t="s">
        <v>22</v>
      </c>
      <c r="I169" s="85"/>
    </row>
    <row r="170" spans="2:9" ht="15" customHeight="1" x14ac:dyDescent="0.25">
      <c r="B170" s="63">
        <f t="shared" si="41"/>
        <v>78</v>
      </c>
      <c r="C170" s="65" t="s">
        <v>178</v>
      </c>
      <c r="D170" s="67">
        <v>45590</v>
      </c>
      <c r="E170" s="67">
        <v>45606</v>
      </c>
      <c r="F170" s="8">
        <v>2.1999</v>
      </c>
      <c r="G170" s="8">
        <v>2.1592000000000002</v>
      </c>
      <c r="H170" s="9" t="s">
        <v>15</v>
      </c>
      <c r="I170" s="73" t="s">
        <v>19</v>
      </c>
    </row>
    <row r="171" spans="2:9" ht="15" customHeight="1" thickBot="1" x14ac:dyDescent="0.3">
      <c r="B171" s="64"/>
      <c r="C171" s="71"/>
      <c r="D171" s="72"/>
      <c r="E171" s="72"/>
      <c r="F171" s="10">
        <v>96471.11</v>
      </c>
      <c r="G171" s="10">
        <v>92477.119999999995</v>
      </c>
      <c r="H171" s="11" t="s">
        <v>22</v>
      </c>
      <c r="I171" s="85"/>
    </row>
    <row r="172" spans="2:9" ht="15" customHeight="1" x14ac:dyDescent="0.25">
      <c r="B172" s="63">
        <f t="shared" si="41"/>
        <v>79</v>
      </c>
      <c r="C172" s="65" t="s">
        <v>178</v>
      </c>
      <c r="D172" s="67">
        <v>45590</v>
      </c>
      <c r="E172" s="67">
        <v>45607</v>
      </c>
      <c r="F172" s="8">
        <v>2.2017000000000002</v>
      </c>
      <c r="G172" s="8">
        <v>2.1535000000000002</v>
      </c>
      <c r="H172" s="9" t="s">
        <v>15</v>
      </c>
      <c r="I172" s="73" t="s">
        <v>19</v>
      </c>
    </row>
    <row r="173" spans="2:9" ht="15" customHeight="1" thickBot="1" x14ac:dyDescent="0.3">
      <c r="B173" s="64"/>
      <c r="C173" s="71"/>
      <c r="D173" s="72"/>
      <c r="E173" s="72"/>
      <c r="F173" s="10">
        <v>18500</v>
      </c>
      <c r="G173" s="10">
        <v>29200</v>
      </c>
      <c r="H173" s="11" t="s">
        <v>22</v>
      </c>
      <c r="I173" s="85"/>
    </row>
    <row r="174" spans="2:9" ht="15" customHeight="1" x14ac:dyDescent="0.25">
      <c r="B174" s="63">
        <f t="shared" si="41"/>
        <v>80</v>
      </c>
      <c r="C174" s="65" t="s">
        <v>27</v>
      </c>
      <c r="D174" s="67">
        <v>45604</v>
      </c>
      <c r="E174" s="67">
        <v>45614</v>
      </c>
      <c r="F174" s="8" t="s">
        <v>23</v>
      </c>
      <c r="G174" s="8" t="s">
        <v>23</v>
      </c>
      <c r="H174" s="9">
        <v>2.3414999999999999</v>
      </c>
      <c r="I174" s="73" t="s">
        <v>19</v>
      </c>
    </row>
    <row r="175" spans="2:9" ht="15" customHeight="1" thickBot="1" x14ac:dyDescent="0.3">
      <c r="B175" s="64"/>
      <c r="C175" s="71"/>
      <c r="D175" s="72"/>
      <c r="E175" s="72"/>
      <c r="F175" s="10" t="s">
        <v>23</v>
      </c>
      <c r="G175" s="10" t="s">
        <v>23</v>
      </c>
      <c r="H175" s="11">
        <v>83000</v>
      </c>
      <c r="I175" s="74"/>
    </row>
    <row r="176" spans="2:9" ht="15" customHeight="1" x14ac:dyDescent="0.25">
      <c r="B176" s="63">
        <f t="shared" si="41"/>
        <v>81</v>
      </c>
      <c r="C176" s="65" t="s">
        <v>27</v>
      </c>
      <c r="D176" s="67">
        <v>45604</v>
      </c>
      <c r="E176" s="67">
        <v>45615</v>
      </c>
      <c r="F176" s="8" t="s">
        <v>23</v>
      </c>
      <c r="G176" s="8" t="s">
        <v>23</v>
      </c>
      <c r="H176" s="9">
        <v>2.3466</v>
      </c>
      <c r="I176" s="73" t="s">
        <v>19</v>
      </c>
    </row>
    <row r="177" spans="2:9" ht="15" customHeight="1" thickBot="1" x14ac:dyDescent="0.3">
      <c r="B177" s="64"/>
      <c r="C177" s="71"/>
      <c r="D177" s="72"/>
      <c r="E177" s="72"/>
      <c r="F177" s="10" t="s">
        <v>23</v>
      </c>
      <c r="G177" s="10" t="s">
        <v>23</v>
      </c>
      <c r="H177" s="11">
        <v>127400</v>
      </c>
      <c r="I177" s="74"/>
    </row>
    <row r="178" spans="2:9" ht="15" customHeight="1" x14ac:dyDescent="0.25">
      <c r="B178" s="63">
        <f t="shared" si="41"/>
        <v>82</v>
      </c>
      <c r="C178" s="65" t="s">
        <v>179</v>
      </c>
      <c r="D178" s="67" t="s">
        <v>180</v>
      </c>
      <c r="E178" s="67">
        <v>45617</v>
      </c>
      <c r="F178" s="8">
        <v>2.2017000000000002</v>
      </c>
      <c r="G178" s="8">
        <v>2.1821000000000002</v>
      </c>
      <c r="H178" s="9" t="s">
        <v>15</v>
      </c>
      <c r="I178" s="73" t="s">
        <v>19</v>
      </c>
    </row>
    <row r="179" spans="2:9" ht="15" customHeight="1" thickBot="1" x14ac:dyDescent="0.3">
      <c r="B179" s="64"/>
      <c r="C179" s="75"/>
      <c r="D179" s="76"/>
      <c r="E179" s="76"/>
      <c r="F179" s="20">
        <v>106892.59</v>
      </c>
      <c r="G179" s="20">
        <v>89501.38</v>
      </c>
      <c r="H179" s="46" t="s">
        <v>22</v>
      </c>
      <c r="I179" s="85"/>
    </row>
    <row r="180" spans="2:9" ht="15" customHeight="1" x14ac:dyDescent="0.25">
      <c r="B180" s="63">
        <f t="shared" si="41"/>
        <v>83</v>
      </c>
      <c r="C180" s="65" t="s">
        <v>174</v>
      </c>
      <c r="D180" s="67" t="s">
        <v>182</v>
      </c>
      <c r="E180" s="67">
        <v>45625</v>
      </c>
      <c r="F180" s="8">
        <v>2.1739000000000002</v>
      </c>
      <c r="G180" s="8">
        <v>2.125</v>
      </c>
      <c r="H180" s="9" t="s">
        <v>15</v>
      </c>
      <c r="I180" s="73" t="s">
        <v>19</v>
      </c>
    </row>
    <row r="181" spans="2:9" ht="15" customHeight="1" thickBot="1" x14ac:dyDescent="0.3">
      <c r="B181" s="64"/>
      <c r="C181" s="75"/>
      <c r="D181" s="76"/>
      <c r="E181" s="76"/>
      <c r="F181" s="20">
        <v>121492</v>
      </c>
      <c r="G181" s="20">
        <v>91296.62</v>
      </c>
      <c r="H181" s="46" t="s">
        <v>22</v>
      </c>
      <c r="I181" s="85"/>
    </row>
    <row r="182" spans="2:9" ht="15" customHeight="1" x14ac:dyDescent="0.25">
      <c r="B182" s="63">
        <f t="shared" si="41"/>
        <v>84</v>
      </c>
      <c r="C182" s="65" t="s">
        <v>174</v>
      </c>
      <c r="D182" s="67" t="s">
        <v>182</v>
      </c>
      <c r="E182" s="67">
        <v>45626</v>
      </c>
      <c r="F182" s="8">
        <v>2.1710000000000003</v>
      </c>
      <c r="G182" s="8">
        <v>2.125</v>
      </c>
      <c r="H182" s="9" t="s">
        <v>15</v>
      </c>
      <c r="I182" s="73" t="s">
        <v>19</v>
      </c>
    </row>
    <row r="183" spans="2:9" ht="15" customHeight="1" thickBot="1" x14ac:dyDescent="0.3">
      <c r="B183" s="64"/>
      <c r="C183" s="75"/>
      <c r="D183" s="76"/>
      <c r="E183" s="76"/>
      <c r="F183" s="20">
        <v>14800</v>
      </c>
      <c r="G183" s="20">
        <v>28800</v>
      </c>
      <c r="H183" s="46" t="s">
        <v>22</v>
      </c>
      <c r="I183" s="85"/>
    </row>
    <row r="184" spans="2:9" ht="15" customHeight="1" x14ac:dyDescent="0.25">
      <c r="B184" s="63">
        <f t="shared" si="41"/>
        <v>85</v>
      </c>
      <c r="C184" s="65" t="s">
        <v>183</v>
      </c>
      <c r="D184" s="67">
        <v>45608</v>
      </c>
      <c r="E184" s="67">
        <v>45623</v>
      </c>
      <c r="F184" s="8" t="s">
        <v>23</v>
      </c>
      <c r="G184" s="8" t="s">
        <v>23</v>
      </c>
      <c r="H184" s="9">
        <v>2.3176999999999999</v>
      </c>
      <c r="I184" s="73" t="s">
        <v>17</v>
      </c>
    </row>
    <row r="185" spans="2:9" ht="15" customHeight="1" thickBot="1" x14ac:dyDescent="0.3">
      <c r="B185" s="64"/>
      <c r="C185" s="71"/>
      <c r="D185" s="72"/>
      <c r="E185" s="72"/>
      <c r="F185" s="10" t="s">
        <v>23</v>
      </c>
      <c r="G185" s="10" t="s">
        <v>23</v>
      </c>
      <c r="H185" s="11">
        <v>120165.63</v>
      </c>
      <c r="I185" s="74"/>
    </row>
    <row r="186" spans="2:9" ht="15" customHeight="1" x14ac:dyDescent="0.25">
      <c r="B186" s="63">
        <f t="shared" si="41"/>
        <v>86</v>
      </c>
      <c r="C186" s="65" t="s">
        <v>184</v>
      </c>
      <c r="D186" s="67">
        <v>45623</v>
      </c>
      <c r="E186" s="67">
        <v>45635</v>
      </c>
      <c r="F186" s="8">
        <v>2.1806999999999999</v>
      </c>
      <c r="G186" s="8">
        <v>2.1090999999999998</v>
      </c>
      <c r="H186" s="9" t="s">
        <v>15</v>
      </c>
      <c r="I186" s="73" t="s">
        <v>19</v>
      </c>
    </row>
    <row r="187" spans="2:9" ht="15" customHeight="1" thickBot="1" x14ac:dyDescent="0.3">
      <c r="B187" s="64"/>
      <c r="C187" s="75"/>
      <c r="D187" s="76"/>
      <c r="E187" s="76"/>
      <c r="F187" s="20">
        <v>81818.149999999994</v>
      </c>
      <c r="G187" s="20">
        <v>76021.209999999992</v>
      </c>
      <c r="H187" s="46" t="s">
        <v>22</v>
      </c>
      <c r="I187" s="85"/>
    </row>
    <row r="188" spans="2:9" ht="15" customHeight="1" x14ac:dyDescent="0.25">
      <c r="B188" s="63">
        <f t="shared" si="41"/>
        <v>87</v>
      </c>
      <c r="C188" s="65" t="s">
        <v>185</v>
      </c>
      <c r="D188" s="67">
        <v>45623</v>
      </c>
      <c r="E188" s="67">
        <v>45636</v>
      </c>
      <c r="F188" s="8" t="s">
        <v>23</v>
      </c>
      <c r="G188" s="8" t="s">
        <v>23</v>
      </c>
      <c r="H188" s="9">
        <v>2.2816999999999998</v>
      </c>
      <c r="I188" s="73" t="s">
        <v>134</v>
      </c>
    </row>
    <row r="189" spans="2:9" ht="15" customHeight="1" thickBot="1" x14ac:dyDescent="0.3">
      <c r="B189" s="64"/>
      <c r="C189" s="71"/>
      <c r="D189" s="72"/>
      <c r="E189" s="72"/>
      <c r="F189" s="10" t="s">
        <v>23</v>
      </c>
      <c r="G189" s="10" t="s">
        <v>23</v>
      </c>
      <c r="H189" s="11">
        <v>102704.63</v>
      </c>
      <c r="I189" s="74"/>
    </row>
    <row r="190" spans="2:9" ht="15" customHeight="1" x14ac:dyDescent="0.25">
      <c r="B190" s="63">
        <f t="shared" si="41"/>
        <v>88</v>
      </c>
      <c r="C190" s="65" t="s">
        <v>185</v>
      </c>
      <c r="D190" s="67">
        <v>45623</v>
      </c>
      <c r="E190" s="67">
        <v>45637</v>
      </c>
      <c r="F190" s="8" t="s">
        <v>23</v>
      </c>
      <c r="G190" s="8" t="s">
        <v>23</v>
      </c>
      <c r="H190" s="9">
        <v>2.2816999999999998</v>
      </c>
      <c r="I190" s="73" t="s">
        <v>134</v>
      </c>
    </row>
    <row r="191" spans="2:9" ht="15" customHeight="1" thickBot="1" x14ac:dyDescent="0.3">
      <c r="B191" s="64"/>
      <c r="C191" s="71"/>
      <c r="D191" s="72"/>
      <c r="E191" s="72"/>
      <c r="F191" s="10" t="s">
        <v>23</v>
      </c>
      <c r="G191" s="10" t="s">
        <v>23</v>
      </c>
      <c r="H191" s="11">
        <v>134000</v>
      </c>
      <c r="I191" s="74"/>
    </row>
    <row r="192" spans="2:9" ht="15" customHeight="1" x14ac:dyDescent="0.25">
      <c r="B192" s="63">
        <f t="shared" si="41"/>
        <v>89</v>
      </c>
      <c r="C192" s="65" t="s">
        <v>193</v>
      </c>
      <c r="D192" s="67" t="s">
        <v>194</v>
      </c>
      <c r="E192" s="67">
        <v>45642</v>
      </c>
      <c r="F192" s="8">
        <v>2.1923999999999997</v>
      </c>
      <c r="G192" s="8">
        <v>2.0931999999999999</v>
      </c>
      <c r="H192" s="9" t="s">
        <v>15</v>
      </c>
      <c r="I192" s="73" t="s">
        <v>19</v>
      </c>
    </row>
    <row r="193" spans="2:9" ht="15" customHeight="1" thickBot="1" x14ac:dyDescent="0.3">
      <c r="B193" s="64"/>
      <c r="C193" s="75"/>
      <c r="D193" s="76"/>
      <c r="E193" s="76"/>
      <c r="F193" s="20">
        <v>103976.87</v>
      </c>
      <c r="G193" s="20">
        <v>91986.81</v>
      </c>
      <c r="H193" s="46" t="s">
        <v>22</v>
      </c>
      <c r="I193" s="85"/>
    </row>
    <row r="194" spans="2:9" ht="15" customHeight="1" x14ac:dyDescent="0.25">
      <c r="B194" s="63">
        <f t="shared" si="41"/>
        <v>90</v>
      </c>
      <c r="C194" s="65" t="s">
        <v>193</v>
      </c>
      <c r="D194" s="67" t="s">
        <v>194</v>
      </c>
      <c r="E194" s="67">
        <v>45644</v>
      </c>
      <c r="F194" s="8">
        <v>2.19</v>
      </c>
      <c r="G194" s="8">
        <v>2.0798999999999999</v>
      </c>
      <c r="H194" s="9" t="s">
        <v>15</v>
      </c>
      <c r="I194" s="73" t="s">
        <v>19</v>
      </c>
    </row>
    <row r="195" spans="2:9" ht="15" customHeight="1" thickBot="1" x14ac:dyDescent="0.3">
      <c r="B195" s="64"/>
      <c r="C195" s="71"/>
      <c r="D195" s="72"/>
      <c r="E195" s="72"/>
      <c r="F195" s="20">
        <v>14000</v>
      </c>
      <c r="G195" s="20">
        <v>25000</v>
      </c>
      <c r="H195" s="46" t="s">
        <v>22</v>
      </c>
      <c r="I195" s="74"/>
    </row>
    <row r="196" spans="2:9" ht="15" customHeight="1" x14ac:dyDescent="0.25">
      <c r="B196" s="63">
        <f t="shared" ref="B196:B198" si="42">(B194+1)</f>
        <v>91</v>
      </c>
      <c r="C196" s="65" t="s">
        <v>195</v>
      </c>
      <c r="D196" s="67">
        <v>45634</v>
      </c>
      <c r="E196" s="67">
        <v>45647</v>
      </c>
      <c r="F196" s="8" t="s">
        <v>23</v>
      </c>
      <c r="G196" s="8" t="s">
        <v>23</v>
      </c>
      <c r="H196" s="9">
        <v>2.1924999999999999</v>
      </c>
      <c r="I196" s="73" t="s">
        <v>17</v>
      </c>
    </row>
    <row r="197" spans="2:9" ht="15" customHeight="1" thickBot="1" x14ac:dyDescent="0.3">
      <c r="B197" s="64"/>
      <c r="C197" s="71"/>
      <c r="D197" s="72"/>
      <c r="E197" s="72"/>
      <c r="F197" s="10" t="s">
        <v>23</v>
      </c>
      <c r="G197" s="10" t="s">
        <v>23</v>
      </c>
      <c r="H197" s="11">
        <v>127195.79</v>
      </c>
      <c r="I197" s="74"/>
    </row>
    <row r="198" spans="2:9" ht="15" customHeight="1" x14ac:dyDescent="0.25">
      <c r="B198" s="63">
        <f t="shared" si="42"/>
        <v>92</v>
      </c>
      <c r="C198" s="65" t="s">
        <v>126</v>
      </c>
      <c r="D198" s="67">
        <v>45640</v>
      </c>
      <c r="E198" s="67">
        <v>45655</v>
      </c>
      <c r="F198" s="8">
        <v>2.2390999999999996</v>
      </c>
      <c r="G198" s="8">
        <v>2.1690999999999998</v>
      </c>
      <c r="H198" s="9" t="s">
        <v>15</v>
      </c>
      <c r="I198" s="73" t="s">
        <v>19</v>
      </c>
    </row>
    <row r="199" spans="2:9" ht="15" customHeight="1" thickBot="1" x14ac:dyDescent="0.3">
      <c r="B199" s="64"/>
      <c r="C199" s="75"/>
      <c r="D199" s="76"/>
      <c r="E199" s="76"/>
      <c r="F199" s="20">
        <v>101671.35</v>
      </c>
      <c r="G199" s="20">
        <v>91607.56</v>
      </c>
      <c r="H199" s="46" t="s">
        <v>22</v>
      </c>
      <c r="I199" s="74"/>
    </row>
    <row r="200" spans="2:9" ht="15" customHeight="1" x14ac:dyDescent="0.25">
      <c r="B200" s="13"/>
      <c r="C200" s="41"/>
      <c r="D200" s="56"/>
      <c r="E200" s="56"/>
      <c r="F200" s="12"/>
      <c r="G200" s="12"/>
      <c r="H200" s="12"/>
      <c r="I200" s="57"/>
    </row>
    <row r="201" spans="2:9" ht="15" customHeight="1" x14ac:dyDescent="0.25">
      <c r="B201" s="13"/>
      <c r="C201" s="41"/>
      <c r="D201" s="56"/>
      <c r="E201" s="56"/>
      <c r="F201" s="12"/>
      <c r="G201" s="12"/>
      <c r="H201" s="12"/>
      <c r="I201" s="57"/>
    </row>
    <row r="202" spans="2:9" ht="15" customHeight="1" x14ac:dyDescent="0.25">
      <c r="B202" s="13"/>
      <c r="C202" s="41"/>
      <c r="D202" s="56"/>
      <c r="E202" s="56"/>
      <c r="F202" s="12"/>
      <c r="G202" s="12"/>
      <c r="H202" s="12"/>
      <c r="I202" s="57"/>
    </row>
    <row r="203" spans="2:9" ht="15" customHeight="1" x14ac:dyDescent="0.25">
      <c r="B203" s="13"/>
      <c r="C203" s="40"/>
      <c r="D203" s="38"/>
      <c r="E203" s="38"/>
      <c r="F203" s="12"/>
      <c r="G203" s="12"/>
      <c r="H203" s="12"/>
      <c r="I203" s="39"/>
    </row>
    <row r="204" spans="2:9" ht="15" customHeight="1" x14ac:dyDescent="0.2">
      <c r="B204" s="13"/>
      <c r="C204" s="14"/>
      <c r="D204" s="15"/>
      <c r="E204" s="15"/>
      <c r="F204" s="16"/>
      <c r="G204" s="16"/>
      <c r="H204" s="17"/>
      <c r="I204" s="25"/>
    </row>
    <row r="205" spans="2:9" ht="15" customHeight="1" thickBot="1" x14ac:dyDescent="0.25">
      <c r="B205" s="13"/>
      <c r="C205" s="14"/>
      <c r="D205" s="15"/>
      <c r="E205" s="15"/>
      <c r="F205" s="16"/>
      <c r="G205" s="16"/>
      <c r="H205" s="17"/>
      <c r="I205" s="18"/>
    </row>
    <row r="206" spans="2:9" ht="20.45" customHeight="1" thickBot="1" x14ac:dyDescent="0.3">
      <c r="B206" s="82" t="s">
        <v>31</v>
      </c>
      <c r="C206" s="83"/>
      <c r="D206" s="83"/>
      <c r="E206" s="83"/>
      <c r="F206" s="83"/>
      <c r="G206" s="83"/>
      <c r="H206" s="83"/>
      <c r="I206" s="84"/>
    </row>
    <row r="207" spans="2:9" ht="20.45" customHeight="1" x14ac:dyDescent="0.25">
      <c r="B207" s="26"/>
      <c r="C207" s="26"/>
      <c r="D207" s="26"/>
      <c r="E207" s="26"/>
      <c r="F207" s="26"/>
      <c r="G207" s="26"/>
      <c r="H207" s="26"/>
      <c r="I207" s="26"/>
    </row>
    <row r="208" spans="2:9" ht="18" customHeight="1" thickBot="1" x14ac:dyDescent="0.3">
      <c r="C208" s="3" t="s">
        <v>4</v>
      </c>
      <c r="D208" s="4"/>
      <c r="E208" s="4"/>
      <c r="F208" s="4"/>
      <c r="G208" s="16"/>
      <c r="H208" s="17"/>
    </row>
    <row r="209" spans="2:9" ht="12.75" customHeight="1" x14ac:dyDescent="0.2">
      <c r="C209" s="124" t="s">
        <v>20</v>
      </c>
      <c r="D209" s="125"/>
      <c r="E209" s="125"/>
      <c r="F209" s="125"/>
      <c r="G209" s="125"/>
      <c r="H209" s="125"/>
      <c r="I209" s="126"/>
    </row>
    <row r="210" spans="2:9" ht="13.5" customHeight="1" thickBot="1" x14ac:dyDescent="0.25">
      <c r="C210" s="127"/>
      <c r="D210" s="128"/>
      <c r="E210" s="128"/>
      <c r="F210" s="128"/>
      <c r="G210" s="128"/>
      <c r="H210" s="128"/>
      <c r="I210" s="129"/>
    </row>
    <row r="211" spans="2:9" x14ac:dyDescent="0.2">
      <c r="B211" s="63" t="s">
        <v>5</v>
      </c>
      <c r="C211" s="95" t="s">
        <v>6</v>
      </c>
      <c r="D211" s="97" t="s">
        <v>7</v>
      </c>
      <c r="E211" s="97" t="s">
        <v>8</v>
      </c>
      <c r="F211" s="5" t="s">
        <v>9</v>
      </c>
      <c r="G211" s="5" t="s">
        <v>10</v>
      </c>
      <c r="H211" s="6" t="s">
        <v>11</v>
      </c>
      <c r="I211" s="99" t="s">
        <v>12</v>
      </c>
    </row>
    <row r="212" spans="2:9" ht="20.25" customHeight="1" thickBot="1" x14ac:dyDescent="0.25">
      <c r="B212" s="64"/>
      <c r="C212" s="96"/>
      <c r="D212" s="98"/>
      <c r="E212" s="98"/>
      <c r="F212" s="7" t="s">
        <v>13</v>
      </c>
      <c r="G212" s="7" t="s">
        <v>13</v>
      </c>
      <c r="H212" s="19" t="s">
        <v>13</v>
      </c>
      <c r="I212" s="100" t="s">
        <v>14</v>
      </c>
    </row>
    <row r="213" spans="2:9" ht="15.6" customHeight="1" x14ac:dyDescent="0.25">
      <c r="B213" s="63">
        <v>1</v>
      </c>
      <c r="C213" s="65" t="s">
        <v>70</v>
      </c>
      <c r="D213" s="67" t="s">
        <v>71</v>
      </c>
      <c r="E213" s="67">
        <v>45293</v>
      </c>
      <c r="F213" s="8">
        <v>2.4188999999999998</v>
      </c>
      <c r="G213" s="8">
        <v>2.27</v>
      </c>
      <c r="H213" s="9" t="s">
        <v>15</v>
      </c>
      <c r="I213" s="69" t="s">
        <v>16</v>
      </c>
    </row>
    <row r="214" spans="2:9" ht="15.6" customHeight="1" thickBot="1" x14ac:dyDescent="0.3">
      <c r="B214" s="64"/>
      <c r="C214" s="71"/>
      <c r="D214" s="72"/>
      <c r="E214" s="72"/>
      <c r="F214" s="10">
        <v>32004</v>
      </c>
      <c r="G214" s="10">
        <v>35868</v>
      </c>
      <c r="H214" s="11" t="s">
        <v>22</v>
      </c>
      <c r="I214" s="70"/>
    </row>
    <row r="215" spans="2:9" ht="15.6" customHeight="1" x14ac:dyDescent="0.25">
      <c r="B215" s="63">
        <f t="shared" ref="B215:B333" si="43">(B213+1)</f>
        <v>2</v>
      </c>
      <c r="C215" s="65" t="s">
        <v>72</v>
      </c>
      <c r="D215" s="67">
        <v>45289</v>
      </c>
      <c r="E215" s="67">
        <v>45300</v>
      </c>
      <c r="F215" s="8" t="s">
        <v>28</v>
      </c>
      <c r="G215" s="8" t="s">
        <v>28</v>
      </c>
      <c r="H215" s="8">
        <v>2.5388999999999999</v>
      </c>
      <c r="I215" s="69" t="s">
        <v>18</v>
      </c>
    </row>
    <row r="216" spans="2:9" ht="15.6" customHeight="1" thickBot="1" x14ac:dyDescent="0.3">
      <c r="B216" s="64"/>
      <c r="C216" s="71"/>
      <c r="D216" s="72"/>
      <c r="E216" s="72"/>
      <c r="F216" s="10" t="s">
        <v>28</v>
      </c>
      <c r="G216" s="10" t="s">
        <v>28</v>
      </c>
      <c r="H216" s="11">
        <v>136694.48000000001</v>
      </c>
      <c r="I216" s="70"/>
    </row>
    <row r="217" spans="2:9" ht="15.6" customHeight="1" x14ac:dyDescent="0.25">
      <c r="B217" s="63">
        <f t="shared" si="43"/>
        <v>3</v>
      </c>
      <c r="C217" s="65" t="s">
        <v>73</v>
      </c>
      <c r="D217" s="67">
        <v>45296</v>
      </c>
      <c r="E217" s="67">
        <v>45306</v>
      </c>
      <c r="F217" s="8">
        <v>2.3763000000000001</v>
      </c>
      <c r="G217" s="8">
        <v>2.2154500000000001</v>
      </c>
      <c r="H217" s="9" t="s">
        <v>15</v>
      </c>
      <c r="I217" s="69" t="s">
        <v>16</v>
      </c>
    </row>
    <row r="218" spans="2:9" ht="15.6" customHeight="1" thickBot="1" x14ac:dyDescent="0.3">
      <c r="B218" s="64"/>
      <c r="C218" s="71"/>
      <c r="D218" s="72"/>
      <c r="E218" s="72"/>
      <c r="F218" s="10">
        <v>45802</v>
      </c>
      <c r="G218" s="10">
        <v>70060</v>
      </c>
      <c r="H218" s="11" t="s">
        <v>22</v>
      </c>
      <c r="I218" s="70"/>
    </row>
    <row r="219" spans="2:9" ht="15.6" customHeight="1" x14ac:dyDescent="0.25">
      <c r="B219" s="63">
        <f t="shared" si="43"/>
        <v>4</v>
      </c>
      <c r="C219" s="65" t="s">
        <v>29</v>
      </c>
      <c r="D219" s="67" t="s">
        <v>74</v>
      </c>
      <c r="E219" s="67">
        <v>45315</v>
      </c>
      <c r="F219" s="8">
        <v>2.4904099999999998</v>
      </c>
      <c r="G219" s="8">
        <v>2.3199999999999998</v>
      </c>
      <c r="H219" s="9" t="s">
        <v>15</v>
      </c>
      <c r="I219" s="69" t="s">
        <v>16</v>
      </c>
    </row>
    <row r="220" spans="2:9" ht="15.6" customHeight="1" thickBot="1" x14ac:dyDescent="0.3">
      <c r="B220" s="64"/>
      <c r="C220" s="71"/>
      <c r="D220" s="72"/>
      <c r="E220" s="72"/>
      <c r="F220" s="10">
        <v>51724.14</v>
      </c>
      <c r="G220" s="10">
        <v>82984</v>
      </c>
      <c r="H220" s="11" t="s">
        <v>22</v>
      </c>
      <c r="I220" s="70"/>
    </row>
    <row r="221" spans="2:9" ht="15.6" customHeight="1" x14ac:dyDescent="0.25">
      <c r="B221" s="63">
        <f t="shared" si="43"/>
        <v>5</v>
      </c>
      <c r="C221" s="65" t="s">
        <v>75</v>
      </c>
      <c r="D221" s="67">
        <v>44939</v>
      </c>
      <c r="E221" s="67">
        <v>44955</v>
      </c>
      <c r="F221" s="8" t="s">
        <v>28</v>
      </c>
      <c r="G221" s="8" t="s">
        <v>28</v>
      </c>
      <c r="H221" s="8">
        <v>2.6379999999999999</v>
      </c>
      <c r="I221" s="69" t="s">
        <v>37</v>
      </c>
    </row>
    <row r="222" spans="2:9" ht="15.6" customHeight="1" thickBot="1" x14ac:dyDescent="0.3">
      <c r="B222" s="64"/>
      <c r="C222" s="71"/>
      <c r="D222" s="72"/>
      <c r="E222" s="72"/>
      <c r="F222" s="10" t="s">
        <v>28</v>
      </c>
      <c r="G222" s="10" t="s">
        <v>28</v>
      </c>
      <c r="H222" s="11">
        <v>149866</v>
      </c>
      <c r="I222" s="70"/>
    </row>
    <row r="223" spans="2:9" ht="15.6" customHeight="1" x14ac:dyDescent="0.25">
      <c r="B223" s="63">
        <f t="shared" si="43"/>
        <v>6</v>
      </c>
      <c r="C223" s="65" t="s">
        <v>39</v>
      </c>
      <c r="D223" s="67" t="s">
        <v>76</v>
      </c>
      <c r="E223" s="67">
        <v>45326</v>
      </c>
      <c r="F223" s="8">
        <v>2.5168900000000001</v>
      </c>
      <c r="G223" s="8">
        <v>2.3654799999999998</v>
      </c>
      <c r="H223" s="9" t="s">
        <v>15</v>
      </c>
      <c r="I223" s="69" t="s">
        <v>16</v>
      </c>
    </row>
    <row r="224" spans="2:9" ht="15.6" customHeight="1" thickBot="1" x14ac:dyDescent="0.3">
      <c r="B224" s="64"/>
      <c r="C224" s="71"/>
      <c r="D224" s="72"/>
      <c r="E224" s="72"/>
      <c r="F224" s="10">
        <v>39856.300000000003</v>
      </c>
      <c r="G224" s="10">
        <v>55080.02</v>
      </c>
      <c r="H224" s="11" t="s">
        <v>22</v>
      </c>
      <c r="I224" s="70"/>
    </row>
    <row r="225" spans="2:9" ht="15.6" customHeight="1" x14ac:dyDescent="0.25">
      <c r="B225" s="63">
        <f t="shared" si="43"/>
        <v>7</v>
      </c>
      <c r="C225" s="65" t="s">
        <v>33</v>
      </c>
      <c r="D225" s="67">
        <v>45318</v>
      </c>
      <c r="E225" s="67">
        <v>45330</v>
      </c>
      <c r="F225" s="8" t="s">
        <v>28</v>
      </c>
      <c r="G225" s="8" t="s">
        <v>28</v>
      </c>
      <c r="H225" s="8">
        <v>2.8290999999999999</v>
      </c>
      <c r="I225" s="69" t="s">
        <v>17</v>
      </c>
    </row>
    <row r="226" spans="2:9" ht="15.6" customHeight="1" thickBot="1" x14ac:dyDescent="0.3">
      <c r="B226" s="64"/>
      <c r="C226" s="71"/>
      <c r="D226" s="72"/>
      <c r="E226" s="72"/>
      <c r="F226" s="10" t="s">
        <v>28</v>
      </c>
      <c r="G226" s="10" t="s">
        <v>28</v>
      </c>
      <c r="H226" s="11">
        <v>148567.82999999999</v>
      </c>
      <c r="I226" s="70"/>
    </row>
    <row r="227" spans="2:9" ht="15.6" customHeight="1" x14ac:dyDescent="0.25">
      <c r="B227" s="63">
        <f t="shared" si="43"/>
        <v>8</v>
      </c>
      <c r="C227" s="65" t="s">
        <v>77</v>
      </c>
      <c r="D227" s="67" t="s">
        <v>78</v>
      </c>
      <c r="E227" s="67">
        <v>45333</v>
      </c>
      <c r="F227" s="8">
        <v>2.5831599999999999</v>
      </c>
      <c r="G227" s="8">
        <v>2.4375800000000001</v>
      </c>
      <c r="H227" s="9" t="s">
        <v>15</v>
      </c>
      <c r="I227" s="69" t="s">
        <v>16</v>
      </c>
    </row>
    <row r="228" spans="2:9" ht="15.6" customHeight="1" thickBot="1" x14ac:dyDescent="0.3">
      <c r="B228" s="64"/>
      <c r="C228" s="71"/>
      <c r="D228" s="72"/>
      <c r="E228" s="72"/>
      <c r="F228" s="10">
        <v>47116.89</v>
      </c>
      <c r="G228" s="10">
        <v>74941.59</v>
      </c>
      <c r="H228" s="11" t="s">
        <v>22</v>
      </c>
      <c r="I228" s="70"/>
    </row>
    <row r="229" spans="2:9" ht="15.6" customHeight="1" x14ac:dyDescent="0.25">
      <c r="B229" s="63">
        <f t="shared" si="43"/>
        <v>9</v>
      </c>
      <c r="C229" s="65" t="s">
        <v>57</v>
      </c>
      <c r="D229" s="67">
        <v>45327</v>
      </c>
      <c r="E229" s="67">
        <v>45341</v>
      </c>
      <c r="F229" s="8">
        <v>2.67103</v>
      </c>
      <c r="G229" s="8" t="s">
        <v>28</v>
      </c>
      <c r="H229" s="8" t="s">
        <v>28</v>
      </c>
      <c r="I229" s="69" t="s">
        <v>19</v>
      </c>
    </row>
    <row r="230" spans="2:9" ht="15.6" customHeight="1" thickBot="1" x14ac:dyDescent="0.3">
      <c r="B230" s="64"/>
      <c r="C230" s="71"/>
      <c r="D230" s="72"/>
      <c r="E230" s="72"/>
      <c r="F230" s="10">
        <v>12500</v>
      </c>
      <c r="G230" s="10" t="s">
        <v>28</v>
      </c>
      <c r="H230" s="10" t="s">
        <v>28</v>
      </c>
      <c r="I230" s="70"/>
    </row>
    <row r="231" spans="2:9" ht="15.6" customHeight="1" x14ac:dyDescent="0.25">
      <c r="B231" s="63">
        <f t="shared" si="43"/>
        <v>10</v>
      </c>
      <c r="C231" s="65" t="s">
        <v>79</v>
      </c>
      <c r="D231" s="67">
        <v>45329</v>
      </c>
      <c r="E231" s="67">
        <v>45343</v>
      </c>
      <c r="F231" s="8" t="s">
        <v>28</v>
      </c>
      <c r="G231" s="8" t="s">
        <v>28</v>
      </c>
      <c r="H231" s="8">
        <v>2.8612899999999999</v>
      </c>
      <c r="I231" s="69" t="s">
        <v>17</v>
      </c>
    </row>
    <row r="232" spans="2:9" ht="15.6" customHeight="1" thickBot="1" x14ac:dyDescent="0.3">
      <c r="B232" s="64"/>
      <c r="C232" s="71"/>
      <c r="D232" s="72"/>
      <c r="E232" s="72"/>
      <c r="F232" s="10" t="s">
        <v>28</v>
      </c>
      <c r="G232" s="10" t="s">
        <v>28</v>
      </c>
      <c r="H232" s="11">
        <v>154730.76</v>
      </c>
      <c r="I232" s="70"/>
    </row>
    <row r="233" spans="2:9" ht="15.6" customHeight="1" x14ac:dyDescent="0.25">
      <c r="B233" s="63">
        <f t="shared" si="43"/>
        <v>11</v>
      </c>
      <c r="C233" s="65" t="s">
        <v>73</v>
      </c>
      <c r="D233" s="67">
        <v>45333</v>
      </c>
      <c r="E233" s="67">
        <v>45344</v>
      </c>
      <c r="F233" s="8">
        <v>2.67103</v>
      </c>
      <c r="G233" s="8">
        <v>2.5154800000000002</v>
      </c>
      <c r="H233" s="9" t="s">
        <v>15</v>
      </c>
      <c r="I233" s="69" t="s">
        <v>16</v>
      </c>
    </row>
    <row r="234" spans="2:9" ht="15.6" customHeight="1" thickBot="1" x14ac:dyDescent="0.3">
      <c r="B234" s="64"/>
      <c r="C234" s="71"/>
      <c r="D234" s="72"/>
      <c r="E234" s="72"/>
      <c r="F234" s="10">
        <v>52245.38</v>
      </c>
      <c r="G234" s="10">
        <v>75127.75</v>
      </c>
      <c r="H234" s="11" t="s">
        <v>22</v>
      </c>
      <c r="I234" s="70"/>
    </row>
    <row r="235" spans="2:9" ht="15.6" customHeight="1" x14ac:dyDescent="0.25">
      <c r="B235" s="63">
        <f t="shared" si="43"/>
        <v>12</v>
      </c>
      <c r="C235" s="65" t="s">
        <v>29</v>
      </c>
      <c r="D235" s="67">
        <v>45342</v>
      </c>
      <c r="E235" s="67">
        <v>45354</v>
      </c>
      <c r="F235" s="8">
        <v>2.7139099999999998</v>
      </c>
      <c r="G235" s="8">
        <v>2.5367199999999999</v>
      </c>
      <c r="H235" s="9" t="s">
        <v>15</v>
      </c>
      <c r="I235" s="69" t="s">
        <v>16</v>
      </c>
    </row>
    <row r="236" spans="2:9" ht="15.6" customHeight="1" thickBot="1" x14ac:dyDescent="0.3">
      <c r="B236" s="64"/>
      <c r="C236" s="71"/>
      <c r="D236" s="72"/>
      <c r="E236" s="72"/>
      <c r="F236" s="10">
        <v>51987.91</v>
      </c>
      <c r="G236" s="10">
        <v>74700.850000000006</v>
      </c>
      <c r="H236" s="11" t="s">
        <v>22</v>
      </c>
      <c r="I236" s="70"/>
    </row>
    <row r="237" spans="2:9" ht="15.6" customHeight="1" x14ac:dyDescent="0.25">
      <c r="B237" s="63">
        <f t="shared" si="43"/>
        <v>13</v>
      </c>
      <c r="C237" s="65" t="s">
        <v>80</v>
      </c>
      <c r="D237" s="67">
        <v>45348</v>
      </c>
      <c r="E237" s="67">
        <v>45361</v>
      </c>
      <c r="F237" s="8" t="s">
        <v>28</v>
      </c>
      <c r="G237" s="8" t="s">
        <v>28</v>
      </c>
      <c r="H237" s="8">
        <v>2.7677999999999998</v>
      </c>
      <c r="I237" s="69" t="s">
        <v>17</v>
      </c>
    </row>
    <row r="238" spans="2:9" ht="15.6" customHeight="1" thickBot="1" x14ac:dyDescent="0.3">
      <c r="B238" s="64"/>
      <c r="C238" s="71"/>
      <c r="D238" s="72"/>
      <c r="E238" s="72"/>
      <c r="F238" s="10" t="s">
        <v>28</v>
      </c>
      <c r="G238" s="10" t="s">
        <v>28</v>
      </c>
      <c r="H238" s="10">
        <v>120098.44</v>
      </c>
      <c r="I238" s="70"/>
    </row>
    <row r="239" spans="2:9" ht="15.6" customHeight="1" x14ac:dyDescent="0.25">
      <c r="B239" s="63">
        <f t="shared" si="43"/>
        <v>14</v>
      </c>
      <c r="C239" s="65" t="s">
        <v>41</v>
      </c>
      <c r="D239" s="67" t="s">
        <v>81</v>
      </c>
      <c r="E239" s="67">
        <v>45367</v>
      </c>
      <c r="F239" s="8">
        <v>2.8218000000000001</v>
      </c>
      <c r="G239" s="8">
        <v>2.63504</v>
      </c>
      <c r="H239" s="8">
        <v>2.6682899999999998</v>
      </c>
      <c r="I239" s="69" t="s">
        <v>18</v>
      </c>
    </row>
    <row r="240" spans="2:9" ht="15.6" customHeight="1" thickBot="1" x14ac:dyDescent="0.3">
      <c r="B240" s="64"/>
      <c r="C240" s="71"/>
      <c r="D240" s="72"/>
      <c r="E240" s="72"/>
      <c r="F240" s="10">
        <v>39785.699999999997</v>
      </c>
      <c r="G240" s="10">
        <v>67201.5</v>
      </c>
      <c r="H240" s="11">
        <v>20093.330000000002</v>
      </c>
      <c r="I240" s="70"/>
    </row>
    <row r="241" spans="2:9" ht="15.6" customHeight="1" x14ac:dyDescent="0.25">
      <c r="B241" s="63">
        <f t="shared" si="43"/>
        <v>15</v>
      </c>
      <c r="C241" s="65" t="s">
        <v>79</v>
      </c>
      <c r="D241" s="67">
        <v>45366</v>
      </c>
      <c r="E241" s="67">
        <v>45374</v>
      </c>
      <c r="F241" s="8">
        <v>3.10093</v>
      </c>
      <c r="G241" s="8">
        <v>2.9144700000000001</v>
      </c>
      <c r="H241" s="9" t="s">
        <v>15</v>
      </c>
      <c r="I241" s="69" t="s">
        <v>16</v>
      </c>
    </row>
    <row r="242" spans="2:9" ht="15.6" customHeight="1" thickBot="1" x14ac:dyDescent="0.3">
      <c r="B242" s="64"/>
      <c r="C242" s="71"/>
      <c r="D242" s="72"/>
      <c r="E242" s="72"/>
      <c r="F242" s="10">
        <v>44976.959999999999</v>
      </c>
      <c r="G242" s="10">
        <v>49945.65</v>
      </c>
      <c r="H242" s="11" t="s">
        <v>22</v>
      </c>
      <c r="I242" s="70"/>
    </row>
    <row r="243" spans="2:9" ht="15.6" customHeight="1" x14ac:dyDescent="0.25">
      <c r="B243" s="63">
        <f t="shared" si="43"/>
        <v>16</v>
      </c>
      <c r="C243" s="65" t="s">
        <v>36</v>
      </c>
      <c r="D243" s="67">
        <v>45364</v>
      </c>
      <c r="E243" s="67">
        <v>45375</v>
      </c>
      <c r="F243" s="8" t="s">
        <v>23</v>
      </c>
      <c r="G243" s="8" t="s">
        <v>23</v>
      </c>
      <c r="H243" s="9">
        <v>2.8002899999999999</v>
      </c>
      <c r="I243" s="73" t="s">
        <v>17</v>
      </c>
    </row>
    <row r="244" spans="2:9" ht="15.6" customHeight="1" thickBot="1" x14ac:dyDescent="0.3">
      <c r="B244" s="64"/>
      <c r="C244" s="71"/>
      <c r="D244" s="72"/>
      <c r="E244" s="72"/>
      <c r="F244" s="10" t="s">
        <v>23</v>
      </c>
      <c r="G244" s="10" t="s">
        <v>23</v>
      </c>
      <c r="H244" s="11">
        <v>160125.15</v>
      </c>
      <c r="I244" s="74"/>
    </row>
    <row r="245" spans="2:9" ht="15.6" customHeight="1" x14ac:dyDescent="0.25">
      <c r="B245" s="63">
        <f t="shared" si="43"/>
        <v>17</v>
      </c>
      <c r="C245" s="65" t="s">
        <v>35</v>
      </c>
      <c r="D245" s="67" t="s">
        <v>82</v>
      </c>
      <c r="E245" s="67">
        <v>45383</v>
      </c>
      <c r="F245" s="8">
        <v>3.05688</v>
      </c>
      <c r="G245" s="8">
        <v>2.8675899999999999</v>
      </c>
      <c r="H245" s="9" t="s">
        <v>15</v>
      </c>
      <c r="I245" s="73" t="s">
        <v>16</v>
      </c>
    </row>
    <row r="246" spans="2:9" ht="15.6" customHeight="1" thickBot="1" x14ac:dyDescent="0.3">
      <c r="B246" s="64"/>
      <c r="C246" s="71"/>
      <c r="D246" s="72"/>
      <c r="E246" s="72"/>
      <c r="F246" s="10">
        <v>52146.8</v>
      </c>
      <c r="G246" s="10">
        <v>71057.919999999998</v>
      </c>
      <c r="H246" s="11" t="s">
        <v>22</v>
      </c>
      <c r="I246" s="74"/>
    </row>
    <row r="247" spans="2:9" ht="15.6" customHeight="1" x14ac:dyDescent="0.25">
      <c r="B247" s="63">
        <f t="shared" si="43"/>
        <v>18</v>
      </c>
      <c r="C247" s="65" t="s">
        <v>44</v>
      </c>
      <c r="D247" s="67">
        <v>45375</v>
      </c>
      <c r="E247" s="67">
        <v>45389</v>
      </c>
      <c r="F247" s="8" t="s">
        <v>23</v>
      </c>
      <c r="G247" s="8" t="s">
        <v>23</v>
      </c>
      <c r="H247" s="9">
        <v>2.8487300000000002</v>
      </c>
      <c r="I247" s="69" t="s">
        <v>17</v>
      </c>
    </row>
    <row r="248" spans="2:9" ht="15.6" customHeight="1" thickBot="1" x14ac:dyDescent="0.3">
      <c r="B248" s="64"/>
      <c r="C248" s="71"/>
      <c r="D248" s="72"/>
      <c r="E248" s="72"/>
      <c r="F248" s="10" t="s">
        <v>23</v>
      </c>
      <c r="G248" s="10" t="s">
        <v>23</v>
      </c>
      <c r="H248" s="11">
        <v>125004.51</v>
      </c>
      <c r="I248" s="70"/>
    </row>
    <row r="249" spans="2:9" ht="15.6" customHeight="1" x14ac:dyDescent="0.25">
      <c r="B249" s="63">
        <f t="shared" si="43"/>
        <v>19</v>
      </c>
      <c r="C249" s="65" t="s">
        <v>60</v>
      </c>
      <c r="D249" s="67">
        <v>45383</v>
      </c>
      <c r="E249" s="67">
        <v>45392</v>
      </c>
      <c r="F249" s="37">
        <v>2.99919</v>
      </c>
      <c r="G249" s="37">
        <v>2.7875399999999999</v>
      </c>
      <c r="H249" s="9" t="s">
        <v>15</v>
      </c>
      <c r="I249" s="73" t="s">
        <v>16</v>
      </c>
    </row>
    <row r="250" spans="2:9" ht="15.6" customHeight="1" thickBot="1" x14ac:dyDescent="0.3">
      <c r="B250" s="64"/>
      <c r="C250" s="75"/>
      <c r="D250" s="76"/>
      <c r="E250" s="76"/>
      <c r="F250" s="20">
        <v>52041.73</v>
      </c>
      <c r="G250" s="20">
        <v>75017.09</v>
      </c>
      <c r="H250" s="46" t="s">
        <v>22</v>
      </c>
      <c r="I250" s="74"/>
    </row>
    <row r="251" spans="2:9" ht="15.6" customHeight="1" x14ac:dyDescent="0.25">
      <c r="B251" s="63">
        <f t="shared" si="43"/>
        <v>20</v>
      </c>
      <c r="C251" s="65" t="s">
        <v>79</v>
      </c>
      <c r="D251" s="67">
        <v>45395</v>
      </c>
      <c r="E251" s="67">
        <v>45403</v>
      </c>
      <c r="F251" s="37">
        <v>2.9637500000000001</v>
      </c>
      <c r="G251" s="37">
        <v>2.7528299999999999</v>
      </c>
      <c r="H251" s="9" t="s">
        <v>15</v>
      </c>
      <c r="I251" s="73" t="s">
        <v>16</v>
      </c>
    </row>
    <row r="252" spans="2:9" ht="15.6" customHeight="1" thickBot="1" x14ac:dyDescent="0.3">
      <c r="B252" s="64"/>
      <c r="C252" s="78"/>
      <c r="D252" s="79"/>
      <c r="E252" s="79"/>
      <c r="F252" s="12">
        <v>37016.300000000003</v>
      </c>
      <c r="G252" s="12">
        <v>74830.850000000006</v>
      </c>
      <c r="H252" s="51" t="s">
        <v>22</v>
      </c>
      <c r="I252" s="74"/>
    </row>
    <row r="253" spans="2:9" ht="15.6" customHeight="1" x14ac:dyDescent="0.25">
      <c r="B253" s="63">
        <f t="shared" si="43"/>
        <v>21</v>
      </c>
      <c r="C253" s="65" t="s">
        <v>135</v>
      </c>
      <c r="D253" s="67">
        <v>45393</v>
      </c>
      <c r="E253" s="67">
        <v>45405</v>
      </c>
      <c r="F253" s="8" t="s">
        <v>23</v>
      </c>
      <c r="G253" s="8" t="s">
        <v>23</v>
      </c>
      <c r="H253" s="9">
        <v>2.6363799999999999</v>
      </c>
      <c r="I253" s="69" t="s">
        <v>17</v>
      </c>
    </row>
    <row r="254" spans="2:9" ht="15.6" customHeight="1" thickBot="1" x14ac:dyDescent="0.3">
      <c r="B254" s="64"/>
      <c r="C254" s="71"/>
      <c r="D254" s="72"/>
      <c r="E254" s="72"/>
      <c r="F254" s="10" t="s">
        <v>23</v>
      </c>
      <c r="G254" s="10" t="s">
        <v>23</v>
      </c>
      <c r="H254" s="11">
        <v>129800.02</v>
      </c>
      <c r="I254" s="70"/>
    </row>
    <row r="255" spans="2:9" ht="15.6" customHeight="1" x14ac:dyDescent="0.25">
      <c r="B255" s="63">
        <f t="shared" si="43"/>
        <v>22</v>
      </c>
      <c r="C255" s="65" t="s">
        <v>136</v>
      </c>
      <c r="D255" s="67">
        <v>45405</v>
      </c>
      <c r="E255" s="67">
        <v>45415</v>
      </c>
      <c r="F255" s="37">
        <v>2.8435800000000002</v>
      </c>
      <c r="G255" s="37">
        <v>2.6415899999999999</v>
      </c>
      <c r="H255" s="9" t="s">
        <v>15</v>
      </c>
      <c r="I255" s="73" t="s">
        <v>16</v>
      </c>
    </row>
    <row r="256" spans="2:9" ht="15.6" customHeight="1" thickBot="1" x14ac:dyDescent="0.3">
      <c r="B256" s="64"/>
      <c r="C256" s="71"/>
      <c r="D256" s="72"/>
      <c r="E256" s="72"/>
      <c r="F256" s="10">
        <v>51973.17</v>
      </c>
      <c r="G256" s="10">
        <v>82794.820000000007</v>
      </c>
      <c r="H256" s="11" t="s">
        <v>22</v>
      </c>
      <c r="I256" s="74"/>
    </row>
    <row r="257" spans="2:9" ht="15.6" customHeight="1" x14ac:dyDescent="0.25">
      <c r="B257" s="63">
        <f t="shared" si="43"/>
        <v>23</v>
      </c>
      <c r="C257" s="78" t="s">
        <v>35</v>
      </c>
      <c r="D257" s="79">
        <v>45402</v>
      </c>
      <c r="E257" s="79">
        <v>45418</v>
      </c>
      <c r="F257" s="52" t="s">
        <v>23</v>
      </c>
      <c r="G257" s="52" t="s">
        <v>23</v>
      </c>
      <c r="H257" s="53">
        <v>2.5080200000000001</v>
      </c>
      <c r="I257" s="69" t="s">
        <v>17</v>
      </c>
    </row>
    <row r="258" spans="2:9" ht="15.6" customHeight="1" thickBot="1" x14ac:dyDescent="0.3">
      <c r="B258" s="64"/>
      <c r="C258" s="71"/>
      <c r="D258" s="72"/>
      <c r="E258" s="72"/>
      <c r="F258" s="10" t="s">
        <v>23</v>
      </c>
      <c r="G258" s="10" t="s">
        <v>23</v>
      </c>
      <c r="H258" s="11">
        <v>144814.04</v>
      </c>
      <c r="I258" s="70"/>
    </row>
    <row r="259" spans="2:9" ht="15.6" customHeight="1" x14ac:dyDescent="0.25">
      <c r="B259" s="63">
        <f t="shared" si="43"/>
        <v>24</v>
      </c>
      <c r="C259" s="65" t="s">
        <v>29</v>
      </c>
      <c r="D259" s="67" t="s">
        <v>137</v>
      </c>
      <c r="E259" s="67">
        <v>45426</v>
      </c>
      <c r="F259" s="37">
        <v>2.7065899999999998</v>
      </c>
      <c r="G259" s="37">
        <v>2.5277500000000002</v>
      </c>
      <c r="H259" s="9" t="s">
        <v>15</v>
      </c>
      <c r="I259" s="73" t="s">
        <v>16</v>
      </c>
    </row>
    <row r="260" spans="2:9" ht="15.6" customHeight="1" thickBot="1" x14ac:dyDescent="0.3">
      <c r="B260" s="64"/>
      <c r="C260" s="71"/>
      <c r="D260" s="72"/>
      <c r="E260" s="72"/>
      <c r="F260" s="10">
        <v>39993.93</v>
      </c>
      <c r="G260" s="10">
        <v>40022.129999999997</v>
      </c>
      <c r="H260" s="11" t="s">
        <v>22</v>
      </c>
      <c r="I260" s="74"/>
    </row>
    <row r="261" spans="2:9" ht="15.6" customHeight="1" x14ac:dyDescent="0.25">
      <c r="B261" s="63">
        <f t="shared" si="43"/>
        <v>25</v>
      </c>
      <c r="C261" s="78" t="s">
        <v>138</v>
      </c>
      <c r="D261" s="79">
        <v>45422</v>
      </c>
      <c r="E261" s="79">
        <v>45434</v>
      </c>
      <c r="F261" s="52" t="s">
        <v>23</v>
      </c>
      <c r="G261" s="52" t="s">
        <v>23</v>
      </c>
      <c r="H261" s="53">
        <v>2.50915</v>
      </c>
      <c r="I261" s="69" t="s">
        <v>17</v>
      </c>
    </row>
    <row r="262" spans="2:9" ht="15.6" customHeight="1" thickBot="1" x14ac:dyDescent="0.3">
      <c r="B262" s="64"/>
      <c r="C262" s="71"/>
      <c r="D262" s="72"/>
      <c r="E262" s="72"/>
      <c r="F262" s="10" t="s">
        <v>23</v>
      </c>
      <c r="G262" s="10" t="s">
        <v>23</v>
      </c>
      <c r="H262" s="11">
        <v>139962.74</v>
      </c>
      <c r="I262" s="70"/>
    </row>
    <row r="263" spans="2:9" ht="15.6" customHeight="1" x14ac:dyDescent="0.25">
      <c r="B263" s="63">
        <f t="shared" si="43"/>
        <v>26</v>
      </c>
      <c r="C263" s="65" t="s">
        <v>135</v>
      </c>
      <c r="D263" s="67" t="s">
        <v>139</v>
      </c>
      <c r="E263" s="67">
        <v>45435</v>
      </c>
      <c r="F263" s="37">
        <v>2.6707100000000001</v>
      </c>
      <c r="G263" s="37">
        <v>2.4996100000000001</v>
      </c>
      <c r="H263" s="9" t="s">
        <v>15</v>
      </c>
      <c r="I263" s="73" t="s">
        <v>16</v>
      </c>
    </row>
    <row r="264" spans="2:9" ht="15.6" customHeight="1" thickBot="1" x14ac:dyDescent="0.3">
      <c r="B264" s="64"/>
      <c r="C264" s="71"/>
      <c r="D264" s="72"/>
      <c r="E264" s="72"/>
      <c r="F264" s="10">
        <v>51983.22</v>
      </c>
      <c r="G264" s="10">
        <v>74941.509999999995</v>
      </c>
      <c r="H264" s="11" t="s">
        <v>22</v>
      </c>
      <c r="I264" s="74"/>
    </row>
    <row r="265" spans="2:9" ht="15.6" customHeight="1" x14ac:dyDescent="0.25">
      <c r="B265" s="63">
        <f t="shared" si="43"/>
        <v>27</v>
      </c>
      <c r="C265" s="65" t="s">
        <v>41</v>
      </c>
      <c r="D265" s="67">
        <v>45435</v>
      </c>
      <c r="E265" s="67">
        <v>45446</v>
      </c>
      <c r="F265" s="37">
        <v>2.6041699999999999</v>
      </c>
      <c r="G265" s="37">
        <v>2.42936</v>
      </c>
      <c r="H265" s="9" t="s">
        <v>15</v>
      </c>
      <c r="I265" s="73" t="s">
        <v>16</v>
      </c>
    </row>
    <row r="266" spans="2:9" ht="15.6" customHeight="1" thickBot="1" x14ac:dyDescent="0.3">
      <c r="B266" s="64"/>
      <c r="C266" s="71"/>
      <c r="D266" s="72"/>
      <c r="E266" s="72"/>
      <c r="F266" s="10">
        <v>52195.16</v>
      </c>
      <c r="G266" s="10">
        <v>74813.19</v>
      </c>
      <c r="H266" s="11" t="s">
        <v>22</v>
      </c>
      <c r="I266" s="74"/>
    </row>
    <row r="267" spans="2:9" ht="15.6" customHeight="1" x14ac:dyDescent="0.25">
      <c r="B267" s="63">
        <f t="shared" si="43"/>
        <v>28</v>
      </c>
      <c r="C267" s="78" t="s">
        <v>140</v>
      </c>
      <c r="D267" s="79">
        <v>45433</v>
      </c>
      <c r="E267" s="79">
        <v>45447</v>
      </c>
      <c r="F267" s="52" t="s">
        <v>23</v>
      </c>
      <c r="G267" s="52" t="s">
        <v>23</v>
      </c>
      <c r="H267" s="53">
        <v>2.4477600000000002</v>
      </c>
      <c r="I267" s="69" t="s">
        <v>17</v>
      </c>
    </row>
    <row r="268" spans="2:9" ht="15.6" customHeight="1" thickBot="1" x14ac:dyDescent="0.3">
      <c r="B268" s="64"/>
      <c r="C268" s="71"/>
      <c r="D268" s="72"/>
      <c r="E268" s="72"/>
      <c r="F268" s="10" t="s">
        <v>23</v>
      </c>
      <c r="G268" s="10" t="s">
        <v>23</v>
      </c>
      <c r="H268" s="11">
        <v>135839.67999999999</v>
      </c>
      <c r="I268" s="70"/>
    </row>
    <row r="269" spans="2:9" ht="15.6" customHeight="1" x14ac:dyDescent="0.25">
      <c r="B269" s="63">
        <f t="shared" si="43"/>
        <v>29</v>
      </c>
      <c r="C269" s="65" t="s">
        <v>35</v>
      </c>
      <c r="D269" s="67" t="s">
        <v>141</v>
      </c>
      <c r="E269" s="67">
        <v>45462</v>
      </c>
      <c r="F269" s="37">
        <v>2.5389200000000001</v>
      </c>
      <c r="G269" s="37">
        <v>2.3630900000000001</v>
      </c>
      <c r="H269" s="9" t="s">
        <v>15</v>
      </c>
      <c r="I269" s="73" t="s">
        <v>16</v>
      </c>
    </row>
    <row r="270" spans="2:9" ht="15.6" customHeight="1" thickBot="1" x14ac:dyDescent="0.3">
      <c r="B270" s="64"/>
      <c r="C270" s="71"/>
      <c r="D270" s="72"/>
      <c r="E270" s="72"/>
      <c r="F270" s="10">
        <v>45076.11</v>
      </c>
      <c r="G270" s="10">
        <v>74968.31</v>
      </c>
      <c r="H270" s="11" t="s">
        <v>22</v>
      </c>
      <c r="I270" s="74"/>
    </row>
    <row r="271" spans="2:9" ht="15.6" customHeight="1" x14ac:dyDescent="0.25">
      <c r="B271" s="63">
        <f t="shared" si="43"/>
        <v>30</v>
      </c>
      <c r="C271" s="78" t="s">
        <v>142</v>
      </c>
      <c r="D271" s="79">
        <v>45455</v>
      </c>
      <c r="E271" s="79">
        <v>45469</v>
      </c>
      <c r="F271" s="52" t="s">
        <v>23</v>
      </c>
      <c r="G271" s="52" t="s">
        <v>23</v>
      </c>
      <c r="H271" s="53">
        <v>2.5939999999999999</v>
      </c>
      <c r="I271" s="69" t="s">
        <v>17</v>
      </c>
    </row>
    <row r="272" spans="2:9" ht="15.6" customHeight="1" thickBot="1" x14ac:dyDescent="0.3">
      <c r="B272" s="64"/>
      <c r="C272" s="71"/>
      <c r="D272" s="72"/>
      <c r="E272" s="72"/>
      <c r="F272" s="10" t="s">
        <v>23</v>
      </c>
      <c r="G272" s="10" t="s">
        <v>23</v>
      </c>
      <c r="H272" s="11">
        <v>145044.54</v>
      </c>
      <c r="I272" s="70"/>
    </row>
    <row r="273" spans="2:9" ht="15.6" customHeight="1" x14ac:dyDescent="0.25">
      <c r="B273" s="63">
        <f t="shared" si="43"/>
        <v>31</v>
      </c>
      <c r="C273" s="65" t="s">
        <v>62</v>
      </c>
      <c r="D273" s="67">
        <v>45455</v>
      </c>
      <c r="E273" s="67">
        <v>45472</v>
      </c>
      <c r="F273" s="37">
        <v>2.5871400000000002</v>
      </c>
      <c r="G273" s="37">
        <v>2.4101900000000001</v>
      </c>
      <c r="H273" s="9" t="s">
        <v>15</v>
      </c>
      <c r="I273" s="73" t="s">
        <v>16</v>
      </c>
    </row>
    <row r="274" spans="2:9" ht="15.6" customHeight="1" thickBot="1" x14ac:dyDescent="0.3">
      <c r="B274" s="64"/>
      <c r="C274" s="71"/>
      <c r="D274" s="72"/>
      <c r="E274" s="72"/>
      <c r="F274" s="10">
        <v>30038.1</v>
      </c>
      <c r="G274" s="10">
        <v>69748.429999999993</v>
      </c>
      <c r="H274" s="11" t="s">
        <v>22</v>
      </c>
      <c r="I274" s="74"/>
    </row>
    <row r="275" spans="2:9" ht="15.6" customHeight="1" x14ac:dyDescent="0.25">
      <c r="B275" s="63">
        <f t="shared" si="43"/>
        <v>32</v>
      </c>
      <c r="C275" s="65" t="s">
        <v>79</v>
      </c>
      <c r="D275" s="67">
        <v>45468</v>
      </c>
      <c r="E275" s="67">
        <v>45480</v>
      </c>
      <c r="F275" s="37">
        <v>2.6676500000000001</v>
      </c>
      <c r="G275" s="37">
        <v>2.5071599999999998</v>
      </c>
      <c r="H275" s="9" t="s">
        <v>15</v>
      </c>
      <c r="I275" s="73" t="s">
        <v>16</v>
      </c>
    </row>
    <row r="276" spans="2:9" ht="15.6" customHeight="1" thickBot="1" x14ac:dyDescent="0.3">
      <c r="B276" s="64"/>
      <c r="C276" s="71"/>
      <c r="D276" s="72"/>
      <c r="E276" s="72"/>
      <c r="F276" s="10">
        <v>47074.86</v>
      </c>
      <c r="G276" s="10">
        <v>64984.79</v>
      </c>
      <c r="H276" s="11" t="s">
        <v>22</v>
      </c>
      <c r="I276" s="74"/>
    </row>
    <row r="277" spans="2:9" ht="15.6" customHeight="1" x14ac:dyDescent="0.25">
      <c r="B277" s="63">
        <f t="shared" si="43"/>
        <v>33</v>
      </c>
      <c r="C277" s="78" t="s">
        <v>43</v>
      </c>
      <c r="D277" s="79">
        <v>45471</v>
      </c>
      <c r="E277" s="79">
        <v>45483</v>
      </c>
      <c r="F277" s="52" t="s">
        <v>23</v>
      </c>
      <c r="G277" s="52" t="s">
        <v>23</v>
      </c>
      <c r="H277" s="53">
        <v>2.6379299999999999</v>
      </c>
      <c r="I277" s="69" t="s">
        <v>18</v>
      </c>
    </row>
    <row r="278" spans="2:9" ht="15.6" customHeight="1" thickBot="1" x14ac:dyDescent="0.3">
      <c r="B278" s="64"/>
      <c r="C278" s="71"/>
      <c r="D278" s="72"/>
      <c r="E278" s="72"/>
      <c r="F278" s="10" t="s">
        <v>23</v>
      </c>
      <c r="G278" s="10" t="s">
        <v>23</v>
      </c>
      <c r="H278" s="11">
        <v>119756.24</v>
      </c>
      <c r="I278" s="70"/>
    </row>
    <row r="279" spans="2:9" ht="15.6" customHeight="1" x14ac:dyDescent="0.25">
      <c r="B279" s="63">
        <f t="shared" si="43"/>
        <v>34</v>
      </c>
      <c r="C279" s="65" t="s">
        <v>35</v>
      </c>
      <c r="D279" s="67">
        <v>45480</v>
      </c>
      <c r="E279" s="67">
        <v>45490</v>
      </c>
      <c r="F279" s="37">
        <v>2.6262799999999999</v>
      </c>
      <c r="G279" s="37">
        <v>2.4545599999999999</v>
      </c>
      <c r="H279" s="9" t="s">
        <v>15</v>
      </c>
      <c r="I279" s="73" t="s">
        <v>16</v>
      </c>
    </row>
    <row r="280" spans="2:9" ht="15.6" customHeight="1" thickBot="1" x14ac:dyDescent="0.3">
      <c r="B280" s="64"/>
      <c r="C280" s="71"/>
      <c r="D280" s="72"/>
      <c r="E280" s="72"/>
      <c r="F280" s="10">
        <v>52282.76</v>
      </c>
      <c r="G280" s="10">
        <v>84788.4</v>
      </c>
      <c r="H280" s="11" t="s">
        <v>22</v>
      </c>
      <c r="I280" s="74"/>
    </row>
    <row r="281" spans="2:9" ht="15.6" customHeight="1" x14ac:dyDescent="0.25">
      <c r="B281" s="63">
        <f t="shared" si="43"/>
        <v>35</v>
      </c>
      <c r="C281" s="78" t="s">
        <v>143</v>
      </c>
      <c r="D281" s="79">
        <v>45481</v>
      </c>
      <c r="E281" s="79">
        <v>45498</v>
      </c>
      <c r="F281" s="52" t="s">
        <v>23</v>
      </c>
      <c r="G281" s="52" t="s">
        <v>23</v>
      </c>
      <c r="H281" s="53">
        <v>2.5096799999999999</v>
      </c>
      <c r="I281" s="69" t="s">
        <v>17</v>
      </c>
    </row>
    <row r="282" spans="2:9" ht="15.6" customHeight="1" thickBot="1" x14ac:dyDescent="0.3">
      <c r="B282" s="64"/>
      <c r="C282" s="71"/>
      <c r="D282" s="72"/>
      <c r="E282" s="72"/>
      <c r="F282" s="10" t="s">
        <v>23</v>
      </c>
      <c r="G282" s="10" t="s">
        <v>23</v>
      </c>
      <c r="H282" s="11">
        <v>134678.93</v>
      </c>
      <c r="I282" s="70"/>
    </row>
    <row r="283" spans="2:9" ht="15.6" customHeight="1" x14ac:dyDescent="0.25">
      <c r="B283" s="63">
        <f t="shared" si="43"/>
        <v>36</v>
      </c>
      <c r="C283" s="65" t="s">
        <v>142</v>
      </c>
      <c r="D283" s="67" t="s">
        <v>144</v>
      </c>
      <c r="E283" s="67">
        <v>45501</v>
      </c>
      <c r="F283" s="37">
        <v>2.597</v>
      </c>
      <c r="G283" s="37">
        <v>2.4375900000000001</v>
      </c>
      <c r="H283" s="9" t="s">
        <v>15</v>
      </c>
      <c r="I283" s="73" t="s">
        <v>16</v>
      </c>
    </row>
    <row r="284" spans="2:9" ht="15.6" customHeight="1" thickBot="1" x14ac:dyDescent="0.3">
      <c r="B284" s="64"/>
      <c r="C284" s="71"/>
      <c r="D284" s="72"/>
      <c r="E284" s="72"/>
      <c r="F284" s="10">
        <v>30100.1</v>
      </c>
      <c r="G284" s="10">
        <v>59082.97</v>
      </c>
      <c r="H284" s="11" t="s">
        <v>22</v>
      </c>
      <c r="I284" s="74"/>
    </row>
    <row r="285" spans="2:9" ht="15.6" customHeight="1" x14ac:dyDescent="0.25">
      <c r="B285" s="63">
        <f t="shared" si="43"/>
        <v>37</v>
      </c>
      <c r="C285" s="65" t="s">
        <v>145</v>
      </c>
      <c r="D285" s="67" t="s">
        <v>146</v>
      </c>
      <c r="E285" s="67">
        <v>45505</v>
      </c>
      <c r="F285" s="37">
        <v>2.5886999999999998</v>
      </c>
      <c r="G285" s="37">
        <v>2.4339300000000001</v>
      </c>
      <c r="H285" s="9" t="s">
        <v>15</v>
      </c>
      <c r="I285" s="73" t="s">
        <v>16</v>
      </c>
    </row>
    <row r="286" spans="2:9" ht="15.6" customHeight="1" thickBot="1" x14ac:dyDescent="0.3">
      <c r="B286" s="64"/>
      <c r="C286" s="71"/>
      <c r="D286" s="72"/>
      <c r="E286" s="72"/>
      <c r="F286" s="10">
        <v>36983.089999999997</v>
      </c>
      <c r="G286" s="10">
        <v>65064.06</v>
      </c>
      <c r="H286" s="11" t="s">
        <v>22</v>
      </c>
      <c r="I286" s="74"/>
    </row>
    <row r="287" spans="2:9" ht="15.6" customHeight="1" x14ac:dyDescent="0.25">
      <c r="B287" s="63">
        <f t="shared" si="43"/>
        <v>38</v>
      </c>
      <c r="C287" s="78" t="s">
        <v>147</v>
      </c>
      <c r="D287" s="79">
        <v>45497</v>
      </c>
      <c r="E287" s="79">
        <v>45511</v>
      </c>
      <c r="F287" s="52" t="s">
        <v>23</v>
      </c>
      <c r="G287" s="52" t="s">
        <v>23</v>
      </c>
      <c r="H287" s="53">
        <v>2.36761</v>
      </c>
      <c r="I287" s="69" t="s">
        <v>17</v>
      </c>
    </row>
    <row r="288" spans="2:9" ht="15.6" customHeight="1" thickBot="1" x14ac:dyDescent="0.3">
      <c r="B288" s="64"/>
      <c r="C288" s="71"/>
      <c r="D288" s="72"/>
      <c r="E288" s="72"/>
      <c r="F288" s="10" t="s">
        <v>23</v>
      </c>
      <c r="G288" s="10" t="s">
        <v>23</v>
      </c>
      <c r="H288" s="11">
        <v>65049.73</v>
      </c>
      <c r="I288" s="70"/>
    </row>
    <row r="289" spans="2:9" ht="15.6" customHeight="1" x14ac:dyDescent="0.25">
      <c r="B289" s="63">
        <f t="shared" si="43"/>
        <v>39</v>
      </c>
      <c r="C289" s="65" t="s">
        <v>79</v>
      </c>
      <c r="D289" s="67">
        <v>45508</v>
      </c>
      <c r="E289" s="67">
        <v>45518</v>
      </c>
      <c r="F289" s="37">
        <v>2.5894699999999999</v>
      </c>
      <c r="G289" s="37">
        <v>2.44157</v>
      </c>
      <c r="H289" s="9" t="s">
        <v>15</v>
      </c>
      <c r="I289" s="73" t="s">
        <v>16</v>
      </c>
    </row>
    <row r="290" spans="2:9" ht="15.6" customHeight="1" thickBot="1" x14ac:dyDescent="0.3">
      <c r="B290" s="64"/>
      <c r="C290" s="71"/>
      <c r="D290" s="72"/>
      <c r="E290" s="72"/>
      <c r="F290" s="10">
        <v>50019.83</v>
      </c>
      <c r="G290" s="10">
        <v>65003.33</v>
      </c>
      <c r="H290" s="11" t="s">
        <v>22</v>
      </c>
      <c r="I290" s="74"/>
    </row>
    <row r="291" spans="2:9" ht="15.6" customHeight="1" x14ac:dyDescent="0.25">
      <c r="B291" s="63">
        <f t="shared" si="43"/>
        <v>40</v>
      </c>
      <c r="C291" s="65" t="s">
        <v>151</v>
      </c>
      <c r="D291" s="67">
        <v>45515</v>
      </c>
      <c r="E291" s="67">
        <v>45526</v>
      </c>
      <c r="F291" s="37">
        <v>2.4624199999999998</v>
      </c>
      <c r="G291" s="37">
        <v>2.33812</v>
      </c>
      <c r="H291" s="9" t="s">
        <v>15</v>
      </c>
      <c r="I291" s="73" t="s">
        <v>16</v>
      </c>
    </row>
    <row r="292" spans="2:9" ht="15.6" customHeight="1" thickBot="1" x14ac:dyDescent="0.3">
      <c r="B292" s="64"/>
      <c r="C292" s="71"/>
      <c r="D292" s="72"/>
      <c r="E292" s="72"/>
      <c r="F292" s="10">
        <v>34779.85</v>
      </c>
      <c r="G292" s="10">
        <v>75130.5</v>
      </c>
      <c r="H292" s="11" t="s">
        <v>22</v>
      </c>
      <c r="I292" s="74"/>
    </row>
    <row r="293" spans="2:9" ht="15.6" customHeight="1" x14ac:dyDescent="0.25">
      <c r="B293" s="63">
        <f t="shared" si="43"/>
        <v>41</v>
      </c>
      <c r="C293" s="78" t="s">
        <v>29</v>
      </c>
      <c r="D293" s="79">
        <v>45514</v>
      </c>
      <c r="E293" s="79">
        <v>45527</v>
      </c>
      <c r="F293" s="52" t="s">
        <v>23</v>
      </c>
      <c r="G293" s="52" t="s">
        <v>23</v>
      </c>
      <c r="H293" s="53">
        <v>2.31731</v>
      </c>
      <c r="I293" s="69" t="s">
        <v>18</v>
      </c>
    </row>
    <row r="294" spans="2:9" ht="15.6" customHeight="1" thickBot="1" x14ac:dyDescent="0.3">
      <c r="B294" s="64"/>
      <c r="C294" s="71"/>
      <c r="D294" s="72"/>
      <c r="E294" s="72"/>
      <c r="F294" s="10" t="s">
        <v>23</v>
      </c>
      <c r="G294" s="10" t="s">
        <v>23</v>
      </c>
      <c r="H294" s="11">
        <v>134969.69</v>
      </c>
      <c r="I294" s="70"/>
    </row>
    <row r="295" spans="2:9" ht="15.6" customHeight="1" x14ac:dyDescent="0.25">
      <c r="B295" s="63">
        <f t="shared" si="43"/>
        <v>42</v>
      </c>
      <c r="C295" s="65" t="s">
        <v>147</v>
      </c>
      <c r="D295" s="67">
        <v>45529</v>
      </c>
      <c r="E295" s="67">
        <v>45539</v>
      </c>
      <c r="F295" s="37">
        <v>2.3487300000000002</v>
      </c>
      <c r="G295" s="37">
        <v>2.24186</v>
      </c>
      <c r="H295" s="9" t="s">
        <v>15</v>
      </c>
      <c r="I295" s="73" t="s">
        <v>16</v>
      </c>
    </row>
    <row r="296" spans="2:9" ht="15.6" customHeight="1" thickBot="1" x14ac:dyDescent="0.3">
      <c r="B296" s="64"/>
      <c r="C296" s="71"/>
      <c r="D296" s="72"/>
      <c r="E296" s="72"/>
      <c r="F296" s="10">
        <v>46909.93</v>
      </c>
      <c r="G296" s="10">
        <v>65105.85</v>
      </c>
      <c r="H296" s="11" t="s">
        <v>22</v>
      </c>
      <c r="I296" s="74"/>
    </row>
    <row r="297" spans="2:9" ht="15.6" customHeight="1" x14ac:dyDescent="0.25">
      <c r="B297" s="63">
        <f t="shared" si="43"/>
        <v>43</v>
      </c>
      <c r="C297" s="65" t="s">
        <v>152</v>
      </c>
      <c r="D297" s="67">
        <v>45536</v>
      </c>
      <c r="E297" s="67">
        <v>45546</v>
      </c>
      <c r="F297" s="37">
        <v>2.0647099999999998</v>
      </c>
      <c r="G297" s="37">
        <v>1.9866999999999999</v>
      </c>
      <c r="H297" s="9" t="s">
        <v>15</v>
      </c>
      <c r="I297" s="73" t="s">
        <v>16</v>
      </c>
    </row>
    <row r="298" spans="2:9" ht="15.6" customHeight="1" thickBot="1" x14ac:dyDescent="0.3">
      <c r="B298" s="64"/>
      <c r="C298" s="71"/>
      <c r="D298" s="72"/>
      <c r="E298" s="72"/>
      <c r="F298" s="10">
        <v>45045.32</v>
      </c>
      <c r="G298" s="10">
        <v>50143.25</v>
      </c>
      <c r="H298" s="11" t="s">
        <v>22</v>
      </c>
      <c r="I298" s="74"/>
    </row>
    <row r="299" spans="2:9" ht="15.6" customHeight="1" x14ac:dyDescent="0.25">
      <c r="B299" s="63">
        <f t="shared" si="43"/>
        <v>44</v>
      </c>
      <c r="C299" s="78" t="s">
        <v>142</v>
      </c>
      <c r="D299" s="79">
        <v>45526</v>
      </c>
      <c r="E299" s="79">
        <v>45548</v>
      </c>
      <c r="F299" s="52" t="s">
        <v>23</v>
      </c>
      <c r="G299" s="52" t="s">
        <v>23</v>
      </c>
      <c r="H299" s="53">
        <v>2.2460800000000001</v>
      </c>
      <c r="I299" s="69" t="s">
        <v>17</v>
      </c>
    </row>
    <row r="300" spans="2:9" ht="15.6" customHeight="1" thickBot="1" x14ac:dyDescent="0.3">
      <c r="B300" s="64"/>
      <c r="C300" s="71"/>
      <c r="D300" s="72"/>
      <c r="E300" s="72"/>
      <c r="F300" s="10" t="s">
        <v>23</v>
      </c>
      <c r="G300" s="10" t="s">
        <v>23</v>
      </c>
      <c r="H300" s="11">
        <v>105118.91</v>
      </c>
      <c r="I300" s="70"/>
    </row>
    <row r="301" spans="2:9" ht="15.6" customHeight="1" x14ac:dyDescent="0.25">
      <c r="B301" s="63">
        <f t="shared" si="43"/>
        <v>45</v>
      </c>
      <c r="C301" s="65" t="s">
        <v>72</v>
      </c>
      <c r="D301" s="67">
        <v>45546</v>
      </c>
      <c r="E301" s="67">
        <v>45556</v>
      </c>
      <c r="F301" s="37">
        <v>2.14289</v>
      </c>
      <c r="G301" s="37">
        <v>2.0661</v>
      </c>
      <c r="H301" s="9" t="s">
        <v>15</v>
      </c>
      <c r="I301" s="73" t="s">
        <v>16</v>
      </c>
    </row>
    <row r="302" spans="2:9" ht="15.6" customHeight="1" thickBot="1" x14ac:dyDescent="0.3">
      <c r="B302" s="64"/>
      <c r="C302" s="71"/>
      <c r="D302" s="72"/>
      <c r="E302" s="72"/>
      <c r="F302" s="10">
        <v>49920.56</v>
      </c>
      <c r="G302" s="10">
        <v>64923.67</v>
      </c>
      <c r="H302" s="11" t="s">
        <v>22</v>
      </c>
      <c r="I302" s="74"/>
    </row>
    <row r="303" spans="2:9" ht="15.6" customHeight="1" x14ac:dyDescent="0.25">
      <c r="B303" s="63">
        <f t="shared" si="43"/>
        <v>46</v>
      </c>
      <c r="C303" s="78" t="s">
        <v>135</v>
      </c>
      <c r="D303" s="79">
        <v>45543</v>
      </c>
      <c r="E303" s="79">
        <v>45558</v>
      </c>
      <c r="F303" s="52" t="s">
        <v>23</v>
      </c>
      <c r="G303" s="52" t="s">
        <v>23</v>
      </c>
      <c r="H303" s="53">
        <v>2.1587100000000001</v>
      </c>
      <c r="I303" s="69" t="s">
        <v>17</v>
      </c>
    </row>
    <row r="304" spans="2:9" ht="15.6" customHeight="1" thickBot="1" x14ac:dyDescent="0.3">
      <c r="B304" s="64"/>
      <c r="C304" s="71"/>
      <c r="D304" s="72"/>
      <c r="E304" s="72"/>
      <c r="F304" s="10" t="s">
        <v>23</v>
      </c>
      <c r="G304" s="10" t="s">
        <v>23</v>
      </c>
      <c r="H304" s="11">
        <v>99658.38</v>
      </c>
      <c r="I304" s="70"/>
    </row>
    <row r="305" spans="2:9" ht="15.6" customHeight="1" x14ac:dyDescent="0.25">
      <c r="B305" s="63">
        <f t="shared" si="43"/>
        <v>47</v>
      </c>
      <c r="C305" s="65" t="s">
        <v>153</v>
      </c>
      <c r="D305" s="67">
        <v>45559</v>
      </c>
      <c r="E305" s="67">
        <v>45568</v>
      </c>
      <c r="F305" s="37">
        <v>2.14012</v>
      </c>
      <c r="G305" s="37">
        <v>2.0590600000000001</v>
      </c>
      <c r="H305" s="9" t="s">
        <v>15</v>
      </c>
      <c r="I305" s="73" t="s">
        <v>16</v>
      </c>
    </row>
    <row r="306" spans="2:9" ht="15.6" customHeight="1" thickBot="1" x14ac:dyDescent="0.3">
      <c r="B306" s="64"/>
      <c r="C306" s="71"/>
      <c r="D306" s="72"/>
      <c r="E306" s="72"/>
      <c r="F306" s="10">
        <v>52042.879999999997</v>
      </c>
      <c r="G306" s="10">
        <v>73076.240000000005</v>
      </c>
      <c r="H306" s="11" t="s">
        <v>22</v>
      </c>
      <c r="I306" s="74"/>
    </row>
    <row r="307" spans="2:9" ht="15.6" customHeight="1" x14ac:dyDescent="0.25">
      <c r="B307" s="63">
        <f t="shared" si="43"/>
        <v>48</v>
      </c>
      <c r="C307" s="78" t="s">
        <v>147</v>
      </c>
      <c r="D307" s="79">
        <v>45560</v>
      </c>
      <c r="E307" s="79">
        <v>45573</v>
      </c>
      <c r="F307" s="52" t="s">
        <v>23</v>
      </c>
      <c r="G307" s="52" t="s">
        <v>23</v>
      </c>
      <c r="H307" s="53">
        <v>2.2987199999999999</v>
      </c>
      <c r="I307" s="69" t="s">
        <v>18</v>
      </c>
    </row>
    <row r="308" spans="2:9" ht="15.6" customHeight="1" thickBot="1" x14ac:dyDescent="0.3">
      <c r="B308" s="64"/>
      <c r="C308" s="71"/>
      <c r="D308" s="72"/>
      <c r="E308" s="72"/>
      <c r="F308" s="10" t="s">
        <v>23</v>
      </c>
      <c r="G308" s="10" t="s">
        <v>23</v>
      </c>
      <c r="H308" s="11">
        <v>124844.28</v>
      </c>
      <c r="I308" s="70"/>
    </row>
    <row r="309" spans="2:9" ht="15.6" customHeight="1" x14ac:dyDescent="0.25">
      <c r="B309" s="63">
        <f t="shared" si="43"/>
        <v>49</v>
      </c>
      <c r="C309" s="65" t="s">
        <v>152</v>
      </c>
      <c r="D309" s="67">
        <v>45569</v>
      </c>
      <c r="E309" s="67">
        <v>45579</v>
      </c>
      <c r="F309" s="37">
        <v>2.3817599999999999</v>
      </c>
      <c r="G309" s="37">
        <v>2.29569</v>
      </c>
      <c r="H309" s="9" t="s">
        <v>15</v>
      </c>
      <c r="I309" s="73" t="s">
        <v>16</v>
      </c>
    </row>
    <row r="310" spans="2:9" ht="15.6" customHeight="1" thickBot="1" x14ac:dyDescent="0.3">
      <c r="B310" s="64"/>
      <c r="C310" s="71"/>
      <c r="D310" s="72"/>
      <c r="E310" s="72"/>
      <c r="F310" s="10">
        <v>39943.75</v>
      </c>
      <c r="G310" s="10">
        <v>59095.15</v>
      </c>
      <c r="H310" s="11" t="s">
        <v>22</v>
      </c>
      <c r="I310" s="74"/>
    </row>
    <row r="311" spans="2:9" ht="15.6" customHeight="1" x14ac:dyDescent="0.25">
      <c r="B311" s="63">
        <f t="shared" si="43"/>
        <v>50</v>
      </c>
      <c r="C311" s="65" t="s">
        <v>154</v>
      </c>
      <c r="D311" s="67">
        <v>45578</v>
      </c>
      <c r="E311" s="67">
        <v>45589</v>
      </c>
      <c r="F311" s="37">
        <v>2.1465999999999998</v>
      </c>
      <c r="G311" s="37">
        <v>2.0798999999999999</v>
      </c>
      <c r="H311" s="9" t="s">
        <v>15</v>
      </c>
      <c r="I311" s="73" t="s">
        <v>16</v>
      </c>
    </row>
    <row r="312" spans="2:9" ht="15.6" customHeight="1" thickBot="1" x14ac:dyDescent="0.3">
      <c r="B312" s="64"/>
      <c r="C312" s="71"/>
      <c r="D312" s="72"/>
      <c r="E312" s="72"/>
      <c r="F312" s="10">
        <v>49945.52</v>
      </c>
      <c r="G312" s="10">
        <v>49930.879999999997</v>
      </c>
      <c r="H312" s="11" t="s">
        <v>22</v>
      </c>
      <c r="I312" s="74"/>
    </row>
    <row r="313" spans="2:9" ht="15.6" customHeight="1" x14ac:dyDescent="0.25">
      <c r="B313" s="63">
        <f t="shared" si="43"/>
        <v>51</v>
      </c>
      <c r="C313" s="78" t="s">
        <v>155</v>
      </c>
      <c r="D313" s="79">
        <v>45579</v>
      </c>
      <c r="E313" s="79">
        <v>45590</v>
      </c>
      <c r="F313" s="52" t="s">
        <v>23</v>
      </c>
      <c r="G313" s="52" t="s">
        <v>23</v>
      </c>
      <c r="H313" s="53">
        <v>2.1959499999999998</v>
      </c>
      <c r="I313" s="69" t="s">
        <v>18</v>
      </c>
    </row>
    <row r="314" spans="2:9" ht="15.6" customHeight="1" thickBot="1" x14ac:dyDescent="0.3">
      <c r="B314" s="64"/>
      <c r="C314" s="71"/>
      <c r="D314" s="72"/>
      <c r="E314" s="72"/>
      <c r="F314" s="10" t="s">
        <v>23</v>
      </c>
      <c r="G314" s="10" t="s">
        <v>23</v>
      </c>
      <c r="H314" s="11">
        <v>115052.29</v>
      </c>
      <c r="I314" s="70"/>
    </row>
    <row r="315" spans="2:9" ht="15.6" customHeight="1" x14ac:dyDescent="0.25">
      <c r="B315" s="63">
        <f t="shared" si="43"/>
        <v>52</v>
      </c>
      <c r="C315" s="65" t="s">
        <v>79</v>
      </c>
      <c r="D315" s="67" t="s">
        <v>156</v>
      </c>
      <c r="E315" s="67">
        <v>45598</v>
      </c>
      <c r="F315" s="37">
        <v>2.10697</v>
      </c>
      <c r="G315" s="37">
        <v>2.02841</v>
      </c>
      <c r="H315" s="9" t="s">
        <v>15</v>
      </c>
      <c r="I315" s="73" t="s">
        <v>16</v>
      </c>
    </row>
    <row r="316" spans="2:9" ht="15.6" customHeight="1" thickBot="1" x14ac:dyDescent="0.3">
      <c r="B316" s="64"/>
      <c r="C316" s="71"/>
      <c r="D316" s="72"/>
      <c r="E316" s="72"/>
      <c r="F316" s="10">
        <v>50110.27</v>
      </c>
      <c r="G316" s="10">
        <v>80134.53</v>
      </c>
      <c r="H316" s="11" t="s">
        <v>22</v>
      </c>
      <c r="I316" s="74"/>
    </row>
    <row r="317" spans="2:9" ht="15.6" customHeight="1" x14ac:dyDescent="0.25">
      <c r="B317" s="63">
        <f t="shared" si="43"/>
        <v>53</v>
      </c>
      <c r="C317" s="65" t="s">
        <v>147</v>
      </c>
      <c r="D317" s="67">
        <v>45591</v>
      </c>
      <c r="E317" s="67">
        <v>45605</v>
      </c>
      <c r="F317" s="8" t="s">
        <v>23</v>
      </c>
      <c r="G317" s="8" t="s">
        <v>23</v>
      </c>
      <c r="H317" s="9">
        <v>2.2717999999999998</v>
      </c>
      <c r="I317" s="69" t="s">
        <v>18</v>
      </c>
    </row>
    <row r="318" spans="2:9" ht="15.6" customHeight="1" thickBot="1" x14ac:dyDescent="0.3">
      <c r="B318" s="64"/>
      <c r="C318" s="78"/>
      <c r="D318" s="79"/>
      <c r="E318" s="79"/>
      <c r="F318" s="12" t="s">
        <v>23</v>
      </c>
      <c r="G318" s="12" t="s">
        <v>23</v>
      </c>
      <c r="H318" s="51">
        <v>129822.76</v>
      </c>
      <c r="I318" s="70"/>
    </row>
    <row r="319" spans="2:9" ht="15.6" customHeight="1" x14ac:dyDescent="0.25">
      <c r="B319" s="101">
        <f t="shared" si="43"/>
        <v>54</v>
      </c>
      <c r="C319" s="86" t="s">
        <v>186</v>
      </c>
      <c r="D319" s="67" t="s">
        <v>187</v>
      </c>
      <c r="E319" s="67">
        <v>45610</v>
      </c>
      <c r="F319" s="37">
        <v>2.1550400000000001</v>
      </c>
      <c r="G319" s="37">
        <v>2.0751200000000001</v>
      </c>
      <c r="H319" s="47" t="s">
        <v>15</v>
      </c>
      <c r="I319" s="80" t="s">
        <v>16</v>
      </c>
    </row>
    <row r="320" spans="2:9" ht="15.6" customHeight="1" thickBot="1" x14ac:dyDescent="0.3">
      <c r="B320" s="102"/>
      <c r="C320" s="87"/>
      <c r="D320" s="72"/>
      <c r="E320" s="72"/>
      <c r="F320" s="10">
        <v>35021.81</v>
      </c>
      <c r="G320" s="10">
        <v>69779.69</v>
      </c>
      <c r="H320" s="48" t="s">
        <v>22</v>
      </c>
      <c r="I320" s="81"/>
    </row>
    <row r="321" spans="2:9" ht="15.6" customHeight="1" x14ac:dyDescent="0.25">
      <c r="B321" s="101">
        <f t="shared" si="43"/>
        <v>55</v>
      </c>
      <c r="C321" s="86" t="s">
        <v>188</v>
      </c>
      <c r="D321" s="67">
        <v>45606</v>
      </c>
      <c r="E321" s="67">
        <v>45619</v>
      </c>
      <c r="F321" s="8" t="s">
        <v>23</v>
      </c>
      <c r="G321" s="8" t="s">
        <v>23</v>
      </c>
      <c r="H321" s="47">
        <v>2.2694000000000001</v>
      </c>
      <c r="I321" s="130" t="s">
        <v>18</v>
      </c>
    </row>
    <row r="322" spans="2:9" ht="15.6" customHeight="1" thickBot="1" x14ac:dyDescent="0.3">
      <c r="B322" s="102"/>
      <c r="C322" s="87"/>
      <c r="D322" s="72"/>
      <c r="E322" s="72"/>
      <c r="F322" s="10" t="s">
        <v>23</v>
      </c>
      <c r="G322" s="10" t="s">
        <v>23</v>
      </c>
      <c r="H322" s="48">
        <v>126079.5</v>
      </c>
      <c r="I322" s="131"/>
    </row>
    <row r="323" spans="2:9" ht="15.6" customHeight="1" x14ac:dyDescent="0.25">
      <c r="B323" s="101">
        <f t="shared" si="43"/>
        <v>56</v>
      </c>
      <c r="C323" s="86" t="s">
        <v>189</v>
      </c>
      <c r="D323" s="67" t="s">
        <v>190</v>
      </c>
      <c r="E323" s="67">
        <v>45622</v>
      </c>
      <c r="F323" s="37">
        <v>2.17774</v>
      </c>
      <c r="G323" s="37">
        <v>2.09857</v>
      </c>
      <c r="H323" s="47" t="s">
        <v>15</v>
      </c>
      <c r="I323" s="80" t="s">
        <v>191</v>
      </c>
    </row>
    <row r="324" spans="2:9" ht="15.6" customHeight="1" thickBot="1" x14ac:dyDescent="0.3">
      <c r="B324" s="102"/>
      <c r="C324" s="87"/>
      <c r="D324" s="72"/>
      <c r="E324" s="72"/>
      <c r="F324" s="10">
        <v>42049.38</v>
      </c>
      <c r="G324" s="10">
        <v>70585.36</v>
      </c>
      <c r="H324" s="48" t="s">
        <v>22</v>
      </c>
      <c r="I324" s="81"/>
    </row>
    <row r="325" spans="2:9" ht="15.6" customHeight="1" x14ac:dyDescent="0.25">
      <c r="B325" s="101">
        <f t="shared" si="43"/>
        <v>57</v>
      </c>
      <c r="C325" s="86" t="s">
        <v>79</v>
      </c>
      <c r="D325" s="67" t="s">
        <v>192</v>
      </c>
      <c r="E325" s="67">
        <v>45628</v>
      </c>
      <c r="F325" s="37">
        <v>2.1349100000000001</v>
      </c>
      <c r="G325" s="37">
        <v>2.0486399999999998</v>
      </c>
      <c r="H325" s="47" t="s">
        <v>15</v>
      </c>
      <c r="I325" s="80" t="s">
        <v>16</v>
      </c>
    </row>
    <row r="326" spans="2:9" ht="15.6" customHeight="1" thickBot="1" x14ac:dyDescent="0.3">
      <c r="B326" s="102"/>
      <c r="C326" s="87"/>
      <c r="D326" s="72"/>
      <c r="E326" s="72"/>
      <c r="F326" s="10">
        <v>50074.9</v>
      </c>
      <c r="G326" s="10">
        <v>55208.800000000003</v>
      </c>
      <c r="H326" s="48" t="s">
        <v>22</v>
      </c>
      <c r="I326" s="81"/>
    </row>
    <row r="327" spans="2:9" ht="15.6" customHeight="1" x14ac:dyDescent="0.25">
      <c r="B327" s="101">
        <f t="shared" si="43"/>
        <v>58</v>
      </c>
      <c r="C327" s="86" t="s">
        <v>186</v>
      </c>
      <c r="D327" s="67">
        <v>45628</v>
      </c>
      <c r="E327" s="67">
        <v>45638</v>
      </c>
      <c r="F327" s="37">
        <v>2.16283</v>
      </c>
      <c r="G327" s="37">
        <v>2.07864</v>
      </c>
      <c r="H327" s="47" t="s">
        <v>15</v>
      </c>
      <c r="I327" s="80" t="s">
        <v>17</v>
      </c>
    </row>
    <row r="328" spans="2:9" ht="15.6" customHeight="1" thickBot="1" x14ac:dyDescent="0.3">
      <c r="B328" s="102"/>
      <c r="C328" s="87"/>
      <c r="D328" s="72"/>
      <c r="E328" s="72"/>
      <c r="F328" s="10">
        <v>44948.18</v>
      </c>
      <c r="G328" s="10">
        <v>70105.03</v>
      </c>
      <c r="H328" s="48" t="s">
        <v>22</v>
      </c>
      <c r="I328" s="81"/>
    </row>
    <row r="329" spans="2:9" ht="15.6" customHeight="1" x14ac:dyDescent="0.25">
      <c r="B329" s="101">
        <f t="shared" si="43"/>
        <v>59</v>
      </c>
      <c r="C329" s="86" t="s">
        <v>135</v>
      </c>
      <c r="D329" s="67">
        <v>45628</v>
      </c>
      <c r="E329" s="67">
        <v>45639</v>
      </c>
      <c r="F329" s="8" t="s">
        <v>23</v>
      </c>
      <c r="G329" s="8" t="s">
        <v>23</v>
      </c>
      <c r="H329" s="47">
        <v>2.2128999999999999</v>
      </c>
      <c r="I329" s="130" t="s">
        <v>17</v>
      </c>
    </row>
    <row r="330" spans="2:9" ht="15.6" customHeight="1" thickBot="1" x14ac:dyDescent="0.3">
      <c r="B330" s="102"/>
      <c r="C330" s="87"/>
      <c r="D330" s="72"/>
      <c r="E330" s="72"/>
      <c r="F330" s="10" t="s">
        <v>23</v>
      </c>
      <c r="G330" s="10" t="s">
        <v>23</v>
      </c>
      <c r="H330" s="48">
        <v>124565.85</v>
      </c>
      <c r="I330" s="131"/>
    </row>
    <row r="331" spans="2:9" ht="15.6" customHeight="1" x14ac:dyDescent="0.25">
      <c r="B331" s="101">
        <f t="shared" si="43"/>
        <v>60</v>
      </c>
      <c r="C331" s="86" t="s">
        <v>29</v>
      </c>
      <c r="D331" s="67">
        <v>45639</v>
      </c>
      <c r="E331" s="67">
        <v>45653</v>
      </c>
      <c r="F331" s="8" t="s">
        <v>23</v>
      </c>
      <c r="G331" s="8" t="s">
        <v>23</v>
      </c>
      <c r="H331" s="47">
        <v>2.29</v>
      </c>
      <c r="I331" s="130" t="s">
        <v>17</v>
      </c>
    </row>
    <row r="332" spans="2:9" ht="15.6" customHeight="1" thickBot="1" x14ac:dyDescent="0.3">
      <c r="B332" s="102"/>
      <c r="C332" s="87"/>
      <c r="D332" s="72"/>
      <c r="E332" s="72"/>
      <c r="F332" s="10" t="s">
        <v>23</v>
      </c>
      <c r="G332" s="10" t="s">
        <v>23</v>
      </c>
      <c r="H332" s="48">
        <v>144799.26</v>
      </c>
      <c r="I332" s="131"/>
    </row>
    <row r="333" spans="2:9" ht="15.6" customHeight="1" x14ac:dyDescent="0.25">
      <c r="B333" s="101">
        <f t="shared" si="43"/>
        <v>61</v>
      </c>
      <c r="C333" s="86" t="s">
        <v>41</v>
      </c>
      <c r="D333" s="67">
        <v>45642</v>
      </c>
      <c r="E333" s="67">
        <v>45654</v>
      </c>
      <c r="F333" s="37">
        <v>2.2107000000000001</v>
      </c>
      <c r="G333" s="37">
        <v>2.1234099999999998</v>
      </c>
      <c r="H333" s="47" t="s">
        <v>15</v>
      </c>
      <c r="I333" s="80" t="s">
        <v>16</v>
      </c>
    </row>
    <row r="334" spans="2:9" ht="15.6" customHeight="1" thickBot="1" x14ac:dyDescent="0.3">
      <c r="B334" s="102"/>
      <c r="C334" s="144"/>
      <c r="D334" s="76"/>
      <c r="E334" s="76"/>
      <c r="F334" s="20">
        <v>51937.56</v>
      </c>
      <c r="G334" s="20">
        <v>69986.92</v>
      </c>
      <c r="H334" s="60" t="s">
        <v>22</v>
      </c>
      <c r="I334" s="81"/>
    </row>
    <row r="335" spans="2:9" ht="15.6" customHeight="1" x14ac:dyDescent="0.25">
      <c r="B335" s="13"/>
      <c r="C335" s="41"/>
      <c r="D335" s="58"/>
      <c r="E335" s="58"/>
      <c r="F335" s="12"/>
      <c r="G335" s="12"/>
      <c r="H335" s="12"/>
      <c r="I335" s="59"/>
    </row>
    <row r="336" spans="2:9" ht="14.25" customHeight="1" x14ac:dyDescent="0.2">
      <c r="C336" s="14"/>
      <c r="D336" s="15"/>
      <c r="E336" s="15"/>
      <c r="F336" s="16"/>
      <c r="G336" s="16"/>
      <c r="H336" s="16"/>
      <c r="I336" s="18"/>
    </row>
    <row r="337" spans="2:10" ht="15" customHeight="1" thickBot="1" x14ac:dyDescent="0.25">
      <c r="C337" s="14"/>
      <c r="D337" s="15"/>
      <c r="E337" s="15"/>
      <c r="F337" s="16"/>
      <c r="G337" s="16"/>
      <c r="H337" s="16"/>
      <c r="I337" s="18"/>
    </row>
    <row r="338" spans="2:10" ht="25.15" customHeight="1" thickBot="1" x14ac:dyDescent="0.35">
      <c r="B338" s="82" t="s">
        <v>32</v>
      </c>
      <c r="C338" s="83"/>
      <c r="D338" s="83"/>
      <c r="E338" s="83"/>
      <c r="F338" s="83"/>
      <c r="G338" s="83"/>
      <c r="H338" s="83"/>
      <c r="I338" s="84"/>
      <c r="J338" s="49"/>
    </row>
    <row r="339" spans="2:10" ht="14.25" customHeight="1" x14ac:dyDescent="0.2"/>
    <row r="340" spans="2:10" ht="14.25" customHeight="1" thickBot="1" x14ac:dyDescent="0.3">
      <c r="C340" s="3" t="s">
        <v>4</v>
      </c>
      <c r="D340" s="4"/>
      <c r="E340" s="4"/>
      <c r="F340" s="4"/>
      <c r="G340" s="22"/>
      <c r="H340" s="22"/>
      <c r="I340" s="23"/>
      <c r="J340" s="24"/>
    </row>
    <row r="341" spans="2:10" ht="14.25" customHeight="1" x14ac:dyDescent="0.2">
      <c r="C341" s="109" t="s">
        <v>21</v>
      </c>
      <c r="D341" s="110"/>
      <c r="E341" s="110"/>
      <c r="F341" s="110"/>
      <c r="G341" s="110"/>
      <c r="H341" s="110"/>
      <c r="I341" s="111"/>
      <c r="J341" s="50"/>
    </row>
    <row r="342" spans="2:10" ht="13.5" customHeight="1" thickBot="1" x14ac:dyDescent="0.25">
      <c r="C342" s="112"/>
      <c r="D342" s="113"/>
      <c r="E342" s="113"/>
      <c r="F342" s="113"/>
      <c r="G342" s="113"/>
      <c r="H342" s="113"/>
      <c r="I342" s="114"/>
      <c r="J342" s="50"/>
    </row>
    <row r="343" spans="2:10" x14ac:dyDescent="0.2">
      <c r="B343" s="63" t="s">
        <v>5</v>
      </c>
      <c r="C343" s="95" t="s">
        <v>6</v>
      </c>
      <c r="D343" s="97" t="s">
        <v>7</v>
      </c>
      <c r="E343" s="97" t="s">
        <v>8</v>
      </c>
      <c r="F343" s="21" t="s">
        <v>9</v>
      </c>
      <c r="G343" s="21" t="s">
        <v>10</v>
      </c>
      <c r="H343" s="21" t="s">
        <v>11</v>
      </c>
      <c r="I343" s="107" t="s">
        <v>12</v>
      </c>
      <c r="J343" s="118"/>
    </row>
    <row r="344" spans="2:10" ht="18.75" customHeight="1" thickBot="1" x14ac:dyDescent="0.25">
      <c r="B344" s="64"/>
      <c r="C344" s="96"/>
      <c r="D344" s="98"/>
      <c r="E344" s="98"/>
      <c r="F344" s="27" t="s">
        <v>13</v>
      </c>
      <c r="G344" s="27" t="s">
        <v>13</v>
      </c>
      <c r="H344" s="27" t="s">
        <v>13</v>
      </c>
      <c r="I344" s="108" t="s">
        <v>14</v>
      </c>
      <c r="J344" s="119"/>
    </row>
    <row r="345" spans="2:10" ht="15.75" x14ac:dyDescent="0.25">
      <c r="B345" s="63">
        <v>1</v>
      </c>
      <c r="C345" s="117" t="s">
        <v>83</v>
      </c>
      <c r="D345" s="122" t="s">
        <v>84</v>
      </c>
      <c r="E345" s="122">
        <v>45301</v>
      </c>
      <c r="F345" s="29">
        <v>1.919</v>
      </c>
      <c r="G345" s="29">
        <v>1.8988</v>
      </c>
      <c r="H345" s="8" t="s">
        <v>23</v>
      </c>
      <c r="I345" s="69" t="s">
        <v>16</v>
      </c>
      <c r="J345" s="103"/>
    </row>
    <row r="346" spans="2:10" ht="16.5" thickBot="1" x14ac:dyDescent="0.3">
      <c r="B346" s="64"/>
      <c r="C346" s="105"/>
      <c r="D346" s="104"/>
      <c r="E346" s="104"/>
      <c r="F346" s="28">
        <v>67574.100000000006</v>
      </c>
      <c r="G346" s="28">
        <v>70018.720000000001</v>
      </c>
      <c r="H346" s="10" t="s">
        <v>23</v>
      </c>
      <c r="I346" s="70"/>
      <c r="J346" s="104"/>
    </row>
    <row r="347" spans="2:10" ht="15.75" x14ac:dyDescent="0.25">
      <c r="B347" s="101">
        <f>(B345+1)</f>
        <v>2</v>
      </c>
      <c r="C347" s="86" t="s">
        <v>85</v>
      </c>
      <c r="D347" s="67">
        <v>45279</v>
      </c>
      <c r="E347" s="67">
        <v>45304</v>
      </c>
      <c r="F347" s="8" t="s">
        <v>23</v>
      </c>
      <c r="G347" s="8" t="s">
        <v>23</v>
      </c>
      <c r="H347" s="29">
        <v>2.1873999999999998</v>
      </c>
      <c r="I347" s="69" t="s">
        <v>86</v>
      </c>
      <c r="J347" s="103"/>
    </row>
    <row r="348" spans="2:10" ht="16.5" thickBot="1" x14ac:dyDescent="0.3">
      <c r="B348" s="102"/>
      <c r="C348" s="123"/>
      <c r="D348" s="104"/>
      <c r="E348" s="104"/>
      <c r="F348" s="10" t="s">
        <v>23</v>
      </c>
      <c r="G348" s="10" t="s">
        <v>23</v>
      </c>
      <c r="H348" s="28">
        <v>167030.49</v>
      </c>
      <c r="I348" s="70"/>
      <c r="J348" s="104"/>
    </row>
    <row r="349" spans="2:10" ht="15.75" x14ac:dyDescent="0.25">
      <c r="B349" s="63">
        <f t="shared" ref="B349" si="44">(B347+1)</f>
        <v>3</v>
      </c>
      <c r="C349" s="115" t="s">
        <v>87</v>
      </c>
      <c r="D349" s="67">
        <v>45288</v>
      </c>
      <c r="E349" s="67">
        <v>45307</v>
      </c>
      <c r="F349" s="8" t="s">
        <v>23</v>
      </c>
      <c r="G349" s="8" t="s">
        <v>23</v>
      </c>
      <c r="H349" s="29">
        <v>2.1873999999999998</v>
      </c>
      <c r="I349" s="69" t="s">
        <v>17</v>
      </c>
      <c r="J349" s="103"/>
    </row>
    <row r="350" spans="2:10" ht="16.5" thickBot="1" x14ac:dyDescent="0.3">
      <c r="B350" s="64"/>
      <c r="C350" s="116"/>
      <c r="D350" s="68"/>
      <c r="E350" s="68"/>
      <c r="F350" s="10" t="s">
        <v>23</v>
      </c>
      <c r="G350" s="10" t="s">
        <v>23</v>
      </c>
      <c r="H350" s="28">
        <v>92837.72</v>
      </c>
      <c r="I350" s="70"/>
      <c r="J350" s="104"/>
    </row>
    <row r="351" spans="2:10" ht="15.75" x14ac:dyDescent="0.25">
      <c r="B351" s="63">
        <f t="shared" ref="B351" si="45">(B349+1)</f>
        <v>4</v>
      </c>
      <c r="C351" s="115" t="s">
        <v>42</v>
      </c>
      <c r="D351" s="67">
        <v>45303</v>
      </c>
      <c r="E351" s="67">
        <v>45315</v>
      </c>
      <c r="F351" s="29">
        <v>1.9449000000000001</v>
      </c>
      <c r="G351" s="29">
        <v>1.9271</v>
      </c>
      <c r="H351" s="8" t="s">
        <v>23</v>
      </c>
      <c r="I351" s="69" t="s">
        <v>19</v>
      </c>
      <c r="J351" s="103"/>
    </row>
    <row r="352" spans="2:10" ht="16.5" thickBot="1" x14ac:dyDescent="0.3">
      <c r="B352" s="64"/>
      <c r="C352" s="116"/>
      <c r="D352" s="68"/>
      <c r="E352" s="68"/>
      <c r="F352" s="28">
        <v>73979.8</v>
      </c>
      <c r="G352" s="28">
        <v>64755.77</v>
      </c>
      <c r="H352" s="10" t="s">
        <v>23</v>
      </c>
      <c r="I352" s="70"/>
      <c r="J352" s="104"/>
    </row>
    <row r="353" spans="2:10" ht="15.75" x14ac:dyDescent="0.25">
      <c r="B353" s="63">
        <f t="shared" ref="B353" si="46">(B351+1)</f>
        <v>5</v>
      </c>
      <c r="C353" s="115" t="s">
        <v>89</v>
      </c>
      <c r="D353" s="67">
        <v>45319</v>
      </c>
      <c r="E353" s="67">
        <v>45331</v>
      </c>
      <c r="F353" s="8" t="s">
        <v>23</v>
      </c>
      <c r="G353" s="8" t="s">
        <v>23</v>
      </c>
      <c r="H353" s="29">
        <v>3.2440199999999999</v>
      </c>
      <c r="I353" s="69" t="s">
        <v>19</v>
      </c>
      <c r="J353" s="103"/>
    </row>
    <row r="354" spans="2:10" ht="16.5" thickBot="1" x14ac:dyDescent="0.3">
      <c r="B354" s="64"/>
      <c r="C354" s="116"/>
      <c r="D354" s="68"/>
      <c r="E354" s="68"/>
      <c r="F354" s="10" t="s">
        <v>23</v>
      </c>
      <c r="G354" s="10" t="s">
        <v>23</v>
      </c>
      <c r="H354" s="28">
        <v>90693.9</v>
      </c>
      <c r="I354" s="70"/>
      <c r="J354" s="104"/>
    </row>
    <row r="355" spans="2:10" ht="15.75" x14ac:dyDescent="0.25">
      <c r="B355" s="63">
        <f t="shared" ref="B355" si="47">(B353+1)</f>
        <v>6</v>
      </c>
      <c r="C355" s="115" t="s">
        <v>88</v>
      </c>
      <c r="D355" s="67">
        <v>45317</v>
      </c>
      <c r="E355" s="67">
        <v>45333</v>
      </c>
      <c r="F355" s="8" t="s">
        <v>23</v>
      </c>
      <c r="G355" s="8" t="s">
        <v>23</v>
      </c>
      <c r="H355" s="29">
        <v>2.8736000000000002</v>
      </c>
      <c r="I355" s="69" t="s">
        <v>19</v>
      </c>
      <c r="J355" s="103"/>
    </row>
    <row r="356" spans="2:10" ht="16.5" thickBot="1" x14ac:dyDescent="0.3">
      <c r="B356" s="64"/>
      <c r="C356" s="116"/>
      <c r="D356" s="68"/>
      <c r="E356" s="68"/>
      <c r="F356" s="10" t="s">
        <v>23</v>
      </c>
      <c r="G356" s="10" t="s">
        <v>23</v>
      </c>
      <c r="H356" s="28">
        <v>184926.52000000002</v>
      </c>
      <c r="I356" s="70"/>
      <c r="J356" s="104"/>
    </row>
    <row r="357" spans="2:10" ht="15.75" customHeight="1" x14ac:dyDescent="0.25">
      <c r="B357" s="63">
        <f t="shared" ref="B357:B365" si="48">(B355+1)</f>
        <v>7</v>
      </c>
      <c r="C357" s="115" t="s">
        <v>38</v>
      </c>
      <c r="D357" s="67">
        <v>45337</v>
      </c>
      <c r="E357" s="67">
        <v>45351</v>
      </c>
      <c r="F357" s="29">
        <v>2.1705999999999999</v>
      </c>
      <c r="G357" s="29">
        <v>2.1516000000000002</v>
      </c>
      <c r="H357" s="8" t="s">
        <v>23</v>
      </c>
      <c r="I357" s="69" t="s">
        <v>19</v>
      </c>
      <c r="J357" s="103"/>
    </row>
    <row r="358" spans="2:10" ht="16.5" thickBot="1" x14ac:dyDescent="0.3">
      <c r="B358" s="64"/>
      <c r="C358" s="116"/>
      <c r="D358" s="68"/>
      <c r="E358" s="68"/>
      <c r="F358" s="28">
        <v>41069.57</v>
      </c>
      <c r="G358" s="28">
        <v>67088.91</v>
      </c>
      <c r="H358" s="10" t="s">
        <v>23</v>
      </c>
      <c r="I358" s="70"/>
      <c r="J358" s="104"/>
    </row>
    <row r="359" spans="2:10" ht="15.75" x14ac:dyDescent="0.25">
      <c r="B359" s="63">
        <f t="shared" si="48"/>
        <v>8</v>
      </c>
      <c r="C359" s="115" t="s">
        <v>87</v>
      </c>
      <c r="D359" s="67">
        <v>45343</v>
      </c>
      <c r="E359" s="67">
        <v>45354</v>
      </c>
      <c r="F359" s="8" t="s">
        <v>23</v>
      </c>
      <c r="G359" s="8" t="s">
        <v>23</v>
      </c>
      <c r="H359" s="29">
        <v>2.8382000000000001</v>
      </c>
      <c r="I359" s="69" t="s">
        <v>19</v>
      </c>
      <c r="J359" s="103"/>
    </row>
    <row r="360" spans="2:10" ht="16.5" thickBot="1" x14ac:dyDescent="0.3">
      <c r="B360" s="64"/>
      <c r="C360" s="116"/>
      <c r="D360" s="68"/>
      <c r="E360" s="68"/>
      <c r="F360" s="10" t="s">
        <v>23</v>
      </c>
      <c r="G360" s="10" t="s">
        <v>23</v>
      </c>
      <c r="H360" s="28">
        <v>140000</v>
      </c>
      <c r="I360" s="70"/>
      <c r="J360" s="104"/>
    </row>
    <row r="361" spans="2:10" ht="15.75" customHeight="1" x14ac:dyDescent="0.25">
      <c r="B361" s="63">
        <f t="shared" si="48"/>
        <v>9</v>
      </c>
      <c r="C361" s="65" t="s">
        <v>90</v>
      </c>
      <c r="D361" s="67">
        <v>45360</v>
      </c>
      <c r="E361" s="67">
        <v>45371</v>
      </c>
      <c r="F361" s="29">
        <v>2.2965</v>
      </c>
      <c r="G361" s="29">
        <v>2.2726999999999999</v>
      </c>
      <c r="H361" s="8" t="s">
        <v>23</v>
      </c>
      <c r="I361" s="69" t="s">
        <v>19</v>
      </c>
      <c r="J361" s="103"/>
    </row>
    <row r="362" spans="2:10" ht="16.5" thickBot="1" x14ac:dyDescent="0.3">
      <c r="B362" s="64"/>
      <c r="C362" s="105"/>
      <c r="D362" s="104"/>
      <c r="E362" s="104"/>
      <c r="F362" s="30">
        <v>60038.3</v>
      </c>
      <c r="G362" s="30">
        <v>71919.839999999997</v>
      </c>
      <c r="H362" s="12" t="s">
        <v>23</v>
      </c>
      <c r="I362" s="70"/>
      <c r="J362" s="104"/>
    </row>
    <row r="363" spans="2:10" ht="15.75" x14ac:dyDescent="0.25">
      <c r="B363" s="101">
        <f t="shared" si="48"/>
        <v>10</v>
      </c>
      <c r="C363" s="86" t="s">
        <v>91</v>
      </c>
      <c r="D363" s="67">
        <v>45360</v>
      </c>
      <c r="E363" s="67">
        <v>45372</v>
      </c>
      <c r="F363" s="8" t="s">
        <v>23</v>
      </c>
      <c r="G363" s="8" t="s">
        <v>23</v>
      </c>
      <c r="H363" s="29">
        <v>2.8056999999999999</v>
      </c>
      <c r="I363" s="69" t="s">
        <v>19</v>
      </c>
      <c r="J363" s="103"/>
    </row>
    <row r="364" spans="2:10" ht="16.5" thickBot="1" x14ac:dyDescent="0.3">
      <c r="B364" s="102"/>
      <c r="C364" s="106"/>
      <c r="D364" s="68"/>
      <c r="E364" s="68"/>
      <c r="F364" s="10" t="s">
        <v>23</v>
      </c>
      <c r="G364" s="10" t="s">
        <v>23</v>
      </c>
      <c r="H364" s="28">
        <v>142920.95000000001</v>
      </c>
      <c r="I364" s="70"/>
      <c r="J364" s="104"/>
    </row>
    <row r="365" spans="2:10" ht="15.75" x14ac:dyDescent="0.25">
      <c r="B365" s="101">
        <f t="shared" si="48"/>
        <v>11</v>
      </c>
      <c r="C365" s="86" t="s">
        <v>92</v>
      </c>
      <c r="D365" s="67">
        <v>45360</v>
      </c>
      <c r="E365" s="67">
        <v>45377</v>
      </c>
      <c r="F365" s="8" t="s">
        <v>23</v>
      </c>
      <c r="G365" s="8" t="s">
        <v>23</v>
      </c>
      <c r="H365" s="29">
        <v>2.3723999999999998</v>
      </c>
      <c r="I365" s="69" t="s">
        <v>40</v>
      </c>
      <c r="J365" s="103"/>
    </row>
    <row r="366" spans="2:10" ht="16.5" thickBot="1" x14ac:dyDescent="0.3">
      <c r="B366" s="102"/>
      <c r="C366" s="106"/>
      <c r="D366" s="68"/>
      <c r="E366" s="68"/>
      <c r="F366" s="10" t="s">
        <v>23</v>
      </c>
      <c r="G366" s="10" t="s">
        <v>23</v>
      </c>
      <c r="H366" s="28">
        <v>105014.48</v>
      </c>
      <c r="I366" s="70"/>
      <c r="J366" s="104"/>
    </row>
    <row r="367" spans="2:10" ht="15" x14ac:dyDescent="0.25">
      <c r="B367" s="63">
        <f t="shared" ref="B367" si="49">(B365+1)</f>
        <v>12</v>
      </c>
      <c r="C367" s="65" t="s">
        <v>87</v>
      </c>
      <c r="D367" s="67">
        <v>45381</v>
      </c>
      <c r="E367" s="67">
        <v>45390</v>
      </c>
      <c r="F367" s="8" t="s">
        <v>23</v>
      </c>
      <c r="G367" s="8" t="s">
        <v>23</v>
      </c>
      <c r="H367" s="8">
        <v>2.7974999999999999</v>
      </c>
      <c r="I367" s="69" t="s">
        <v>17</v>
      </c>
      <c r="J367" s="103"/>
    </row>
    <row r="368" spans="2:10" ht="15.75" thickBot="1" x14ac:dyDescent="0.3">
      <c r="B368" s="64"/>
      <c r="C368" s="105"/>
      <c r="D368" s="104"/>
      <c r="E368" s="104"/>
      <c r="F368" s="12" t="s">
        <v>23</v>
      </c>
      <c r="G368" s="12" t="s">
        <v>23</v>
      </c>
      <c r="H368" s="12">
        <v>112705.56</v>
      </c>
      <c r="I368" s="70"/>
      <c r="J368" s="104"/>
    </row>
    <row r="369" spans="2:10" ht="15.75" x14ac:dyDescent="0.25">
      <c r="B369" s="63">
        <f t="shared" ref="B369:B371" si="50">(B367+1)</f>
        <v>13</v>
      </c>
      <c r="C369" s="65" t="s">
        <v>157</v>
      </c>
      <c r="D369" s="67">
        <v>45376</v>
      </c>
      <c r="E369" s="67">
        <v>45394</v>
      </c>
      <c r="F369" s="29">
        <v>2.4097</v>
      </c>
      <c r="G369" s="29">
        <v>2.3723999999999998</v>
      </c>
      <c r="H369" s="9" t="s">
        <v>23</v>
      </c>
      <c r="I369" s="69" t="s">
        <v>19</v>
      </c>
      <c r="J369" s="54"/>
    </row>
    <row r="370" spans="2:10" ht="16.5" thickBot="1" x14ac:dyDescent="0.3">
      <c r="B370" s="64"/>
      <c r="C370" s="66"/>
      <c r="D370" s="68"/>
      <c r="E370" s="68"/>
      <c r="F370" s="28">
        <v>51538.78</v>
      </c>
      <c r="G370" s="28">
        <v>88669.82</v>
      </c>
      <c r="H370" s="11" t="s">
        <v>23</v>
      </c>
      <c r="I370" s="70"/>
      <c r="J370" s="54"/>
    </row>
    <row r="371" spans="2:10" ht="15.75" x14ac:dyDescent="0.25">
      <c r="B371" s="63">
        <f t="shared" si="50"/>
        <v>14</v>
      </c>
      <c r="C371" s="65" t="s">
        <v>90</v>
      </c>
      <c r="D371" s="67">
        <v>45395</v>
      </c>
      <c r="E371" s="67">
        <v>45406</v>
      </c>
      <c r="F371" s="29">
        <v>2.4001000000000001</v>
      </c>
      <c r="G371" s="29">
        <v>2.3633999999999999</v>
      </c>
      <c r="H371" s="9" t="s">
        <v>23</v>
      </c>
      <c r="I371" s="69" t="s">
        <v>19</v>
      </c>
      <c r="J371" s="54"/>
    </row>
    <row r="372" spans="2:10" ht="16.5" thickBot="1" x14ac:dyDescent="0.3">
      <c r="B372" s="64"/>
      <c r="C372" s="66"/>
      <c r="D372" s="68"/>
      <c r="E372" s="68"/>
      <c r="F372" s="28">
        <v>69699.039999999994</v>
      </c>
      <c r="G372" s="28">
        <v>89743.27</v>
      </c>
      <c r="H372" s="11" t="s">
        <v>23</v>
      </c>
      <c r="I372" s="70"/>
      <c r="J372" s="54"/>
    </row>
    <row r="373" spans="2:10" ht="15" x14ac:dyDescent="0.25">
      <c r="B373" s="63">
        <f t="shared" ref="B373" si="51">(B371+1)</f>
        <v>15</v>
      </c>
      <c r="C373" s="65" t="s">
        <v>89</v>
      </c>
      <c r="D373" s="67">
        <v>45411</v>
      </c>
      <c r="E373" s="67">
        <v>45423</v>
      </c>
      <c r="F373" s="8" t="s">
        <v>23</v>
      </c>
      <c r="G373" s="8" t="s">
        <v>23</v>
      </c>
      <c r="H373" s="9">
        <v>2.6017999999999999</v>
      </c>
      <c r="I373" s="69" t="s">
        <v>19</v>
      </c>
      <c r="J373" s="54"/>
    </row>
    <row r="374" spans="2:10" ht="15.75" thickBot="1" x14ac:dyDescent="0.3">
      <c r="B374" s="64"/>
      <c r="C374" s="66"/>
      <c r="D374" s="68"/>
      <c r="E374" s="68"/>
      <c r="F374" s="10" t="s">
        <v>23</v>
      </c>
      <c r="G374" s="10" t="s">
        <v>23</v>
      </c>
      <c r="H374" s="11">
        <v>86597.96</v>
      </c>
      <c r="I374" s="70"/>
      <c r="J374" s="54"/>
    </row>
    <row r="375" spans="2:10" ht="15.75" x14ac:dyDescent="0.25">
      <c r="B375" s="63">
        <f t="shared" ref="B375" si="52">(B373+1)</f>
        <v>16</v>
      </c>
      <c r="C375" s="65" t="s">
        <v>158</v>
      </c>
      <c r="D375" s="67">
        <v>45412</v>
      </c>
      <c r="E375" s="67">
        <v>45424</v>
      </c>
      <c r="F375" s="29">
        <v>2.2795999999999998</v>
      </c>
      <c r="G375" s="29">
        <v>2.2338</v>
      </c>
      <c r="H375" s="9" t="s">
        <v>23</v>
      </c>
      <c r="I375" s="69" t="s">
        <v>19</v>
      </c>
      <c r="J375" s="54"/>
    </row>
    <row r="376" spans="2:10" ht="16.5" thickBot="1" x14ac:dyDescent="0.3">
      <c r="B376" s="64"/>
      <c r="C376" s="66"/>
      <c r="D376" s="68"/>
      <c r="E376" s="68"/>
      <c r="F376" s="28">
        <v>58121.36</v>
      </c>
      <c r="G376" s="28">
        <v>62709.15</v>
      </c>
      <c r="H376" s="11" t="s">
        <v>23</v>
      </c>
      <c r="I376" s="70"/>
      <c r="J376" s="54"/>
    </row>
    <row r="377" spans="2:10" ht="15" x14ac:dyDescent="0.25">
      <c r="B377" s="63">
        <f t="shared" ref="B377" si="53">(B375+1)</f>
        <v>17</v>
      </c>
      <c r="C377" s="65" t="s">
        <v>159</v>
      </c>
      <c r="D377" s="67">
        <v>45421</v>
      </c>
      <c r="E377" s="67">
        <v>45432</v>
      </c>
      <c r="F377" s="8" t="s">
        <v>23</v>
      </c>
      <c r="G377" s="8" t="s">
        <v>23</v>
      </c>
      <c r="H377" s="9">
        <v>2.5731000000000002</v>
      </c>
      <c r="I377" s="69" t="s">
        <v>17</v>
      </c>
      <c r="J377" s="54"/>
    </row>
    <row r="378" spans="2:10" ht="15.75" thickBot="1" x14ac:dyDescent="0.3">
      <c r="B378" s="64"/>
      <c r="C378" s="66"/>
      <c r="D378" s="68"/>
      <c r="E378" s="68"/>
      <c r="F378" s="10" t="s">
        <v>23</v>
      </c>
      <c r="G378" s="10" t="s">
        <v>23</v>
      </c>
      <c r="H378" s="11">
        <v>109897.7</v>
      </c>
      <c r="I378" s="70"/>
      <c r="J378" s="54"/>
    </row>
    <row r="379" spans="2:10" ht="15.75" x14ac:dyDescent="0.25">
      <c r="B379" s="63">
        <f t="shared" ref="B379" si="54">(B377+1)</f>
        <v>18</v>
      </c>
      <c r="C379" s="65" t="s">
        <v>62</v>
      </c>
      <c r="D379" s="67">
        <v>45426</v>
      </c>
      <c r="E379" s="67">
        <v>45438</v>
      </c>
      <c r="F379" s="29">
        <v>2.7756799999999999</v>
      </c>
      <c r="G379" s="29">
        <v>2.6556799999999998</v>
      </c>
      <c r="H379" s="9" t="s">
        <v>23</v>
      </c>
      <c r="I379" s="69" t="s">
        <v>19</v>
      </c>
      <c r="J379" s="54"/>
    </row>
    <row r="380" spans="2:10" ht="16.5" thickBot="1" x14ac:dyDescent="0.3">
      <c r="B380" s="64"/>
      <c r="C380" s="66"/>
      <c r="D380" s="68"/>
      <c r="E380" s="68"/>
      <c r="F380" s="28">
        <v>60006.75</v>
      </c>
      <c r="G380" s="28">
        <v>99875.61</v>
      </c>
      <c r="H380" s="11" t="s">
        <v>23</v>
      </c>
      <c r="I380" s="70"/>
      <c r="J380" s="54"/>
    </row>
    <row r="381" spans="2:10" ht="15" x14ac:dyDescent="0.25">
      <c r="B381" s="63">
        <f t="shared" ref="B381:B385" si="55">(B379+1)</f>
        <v>19</v>
      </c>
      <c r="C381" s="65" t="s">
        <v>157</v>
      </c>
      <c r="D381" s="67">
        <v>45437</v>
      </c>
      <c r="E381" s="67">
        <v>45449</v>
      </c>
      <c r="F381" s="8" t="s">
        <v>23</v>
      </c>
      <c r="G381" s="8" t="s">
        <v>23</v>
      </c>
      <c r="H381" s="9">
        <v>2.1278000000000001</v>
      </c>
      <c r="I381" s="69" t="s">
        <v>19</v>
      </c>
      <c r="J381" s="54"/>
    </row>
    <row r="382" spans="2:10" ht="15.75" thickBot="1" x14ac:dyDescent="0.3">
      <c r="B382" s="64"/>
      <c r="C382" s="66"/>
      <c r="D382" s="68"/>
      <c r="E382" s="68"/>
      <c r="F382" s="10" t="s">
        <v>23</v>
      </c>
      <c r="G382" s="10" t="s">
        <v>23</v>
      </c>
      <c r="H382" s="11">
        <v>115117</v>
      </c>
      <c r="I382" s="70"/>
      <c r="J382" s="54"/>
    </row>
    <row r="383" spans="2:10" ht="15" x14ac:dyDescent="0.25">
      <c r="B383" s="63">
        <f t="shared" si="55"/>
        <v>20</v>
      </c>
      <c r="C383" s="65" t="s">
        <v>160</v>
      </c>
      <c r="D383" s="67">
        <v>45436</v>
      </c>
      <c r="E383" s="67">
        <v>45452</v>
      </c>
      <c r="F383" s="8" t="s">
        <v>23</v>
      </c>
      <c r="G383" s="8" t="s">
        <v>23</v>
      </c>
      <c r="H383" s="9">
        <v>2.5388000000000002</v>
      </c>
      <c r="I383" s="69" t="s">
        <v>161</v>
      </c>
      <c r="J383" s="54"/>
    </row>
    <row r="384" spans="2:10" ht="15.75" thickBot="1" x14ac:dyDescent="0.3">
      <c r="B384" s="64"/>
      <c r="C384" s="66"/>
      <c r="D384" s="68"/>
      <c r="E384" s="68"/>
      <c r="F384" s="10" t="s">
        <v>23</v>
      </c>
      <c r="G384" s="10" t="s">
        <v>23</v>
      </c>
      <c r="H384" s="11">
        <v>81923.45</v>
      </c>
      <c r="I384" s="70"/>
      <c r="J384" s="54"/>
    </row>
    <row r="385" spans="2:10" ht="15" x14ac:dyDescent="0.25">
      <c r="B385" s="63">
        <f t="shared" si="55"/>
        <v>21</v>
      </c>
      <c r="C385" s="65" t="s">
        <v>162</v>
      </c>
      <c r="D385" s="67">
        <v>45444</v>
      </c>
      <c r="E385" s="67">
        <v>45455</v>
      </c>
      <c r="F385" s="8" t="s">
        <v>23</v>
      </c>
      <c r="G385" s="8" t="s">
        <v>23</v>
      </c>
      <c r="H385" s="9">
        <v>2.4584999999999999</v>
      </c>
      <c r="I385" s="69" t="s">
        <v>17</v>
      </c>
      <c r="J385" s="54"/>
    </row>
    <row r="386" spans="2:10" ht="15.75" thickBot="1" x14ac:dyDescent="0.3">
      <c r="B386" s="64"/>
      <c r="C386" s="66"/>
      <c r="D386" s="68"/>
      <c r="E386" s="68"/>
      <c r="F386" s="10" t="s">
        <v>23</v>
      </c>
      <c r="G386" s="10" t="s">
        <v>23</v>
      </c>
      <c r="H386" s="11">
        <v>52121.89</v>
      </c>
      <c r="I386" s="70"/>
      <c r="J386" s="54"/>
    </row>
    <row r="387" spans="2:10" ht="15.75" x14ac:dyDescent="0.25">
      <c r="B387" s="63">
        <f t="shared" ref="B387:B389" si="56">(B385+1)</f>
        <v>22</v>
      </c>
      <c r="C387" s="65" t="s">
        <v>163</v>
      </c>
      <c r="D387" s="67">
        <v>45449</v>
      </c>
      <c r="E387" s="67">
        <v>45463</v>
      </c>
      <c r="F387" s="29">
        <v>2.0741000000000001</v>
      </c>
      <c r="G387" s="29">
        <v>2.0339</v>
      </c>
      <c r="H387" s="9" t="s">
        <v>23</v>
      </c>
      <c r="I387" s="69" t="s">
        <v>19</v>
      </c>
      <c r="J387" s="54"/>
    </row>
    <row r="388" spans="2:10" ht="16.5" thickBot="1" x14ac:dyDescent="0.3">
      <c r="B388" s="64"/>
      <c r="C388" s="66"/>
      <c r="D388" s="68"/>
      <c r="E388" s="68"/>
      <c r="F388" s="28">
        <v>81816.31</v>
      </c>
      <c r="G388" s="28">
        <v>84099.13</v>
      </c>
      <c r="H388" s="11" t="s">
        <v>23</v>
      </c>
      <c r="I388" s="70"/>
      <c r="J388" s="54"/>
    </row>
    <row r="389" spans="2:10" ht="15.75" x14ac:dyDescent="0.25">
      <c r="B389" s="63">
        <f t="shared" si="56"/>
        <v>23</v>
      </c>
      <c r="C389" s="65" t="s">
        <v>164</v>
      </c>
      <c r="D389" s="67">
        <v>45467</v>
      </c>
      <c r="E389" s="67">
        <v>45477</v>
      </c>
      <c r="F389" s="29">
        <v>2.1598999999999999</v>
      </c>
      <c r="G389" s="29">
        <v>2.1246</v>
      </c>
      <c r="H389" s="9" t="s">
        <v>23</v>
      </c>
      <c r="I389" s="69" t="s">
        <v>19</v>
      </c>
      <c r="J389" s="54"/>
    </row>
    <row r="390" spans="2:10" ht="16.5" thickBot="1" x14ac:dyDescent="0.3">
      <c r="B390" s="64"/>
      <c r="C390" s="66"/>
      <c r="D390" s="68"/>
      <c r="E390" s="68"/>
      <c r="F390" s="28">
        <v>57996.4</v>
      </c>
      <c r="G390" s="28">
        <v>95688.43</v>
      </c>
      <c r="H390" s="11" t="s">
        <v>23</v>
      </c>
      <c r="I390" s="70"/>
      <c r="J390" s="54"/>
    </row>
    <row r="391" spans="2:10" ht="15" x14ac:dyDescent="0.25">
      <c r="B391" s="63">
        <f t="shared" ref="B391" si="57">(B389+1)</f>
        <v>24</v>
      </c>
      <c r="C391" s="65" t="s">
        <v>165</v>
      </c>
      <c r="D391" s="67">
        <v>45469</v>
      </c>
      <c r="E391" s="67">
        <v>45482</v>
      </c>
      <c r="F391" s="8" t="s">
        <v>23</v>
      </c>
      <c r="G391" s="8" t="s">
        <v>23</v>
      </c>
      <c r="H391" s="9">
        <v>2.2713000000000001</v>
      </c>
      <c r="I391" s="69" t="s">
        <v>19</v>
      </c>
      <c r="J391" s="54"/>
    </row>
    <row r="392" spans="2:10" ht="15.75" thickBot="1" x14ac:dyDescent="0.3">
      <c r="B392" s="64"/>
      <c r="C392" s="66"/>
      <c r="D392" s="68"/>
      <c r="E392" s="68"/>
      <c r="F392" s="10" t="s">
        <v>23</v>
      </c>
      <c r="G392" s="10" t="s">
        <v>23</v>
      </c>
      <c r="H392" s="11">
        <v>108841.33</v>
      </c>
      <c r="I392" s="70"/>
      <c r="J392" s="54"/>
    </row>
    <row r="393" spans="2:10" ht="15" x14ac:dyDescent="0.25">
      <c r="B393" s="63">
        <f>(B391+1)</f>
        <v>25</v>
      </c>
      <c r="C393" s="65" t="s">
        <v>162</v>
      </c>
      <c r="D393" s="67">
        <v>45487</v>
      </c>
      <c r="E393" s="67">
        <v>45500</v>
      </c>
      <c r="F393" s="8" t="s">
        <v>23</v>
      </c>
      <c r="G393" s="8" t="s">
        <v>23</v>
      </c>
      <c r="H393" s="9">
        <v>2.1623000000000001</v>
      </c>
      <c r="I393" s="69" t="s">
        <v>17</v>
      </c>
      <c r="J393" s="54"/>
    </row>
    <row r="394" spans="2:10" ht="15.75" thickBot="1" x14ac:dyDescent="0.3">
      <c r="B394" s="64"/>
      <c r="C394" s="66"/>
      <c r="D394" s="68"/>
      <c r="E394" s="68"/>
      <c r="F394" s="10" t="s">
        <v>23</v>
      </c>
      <c r="G394" s="10" t="s">
        <v>23</v>
      </c>
      <c r="H394" s="11">
        <v>130012.86</v>
      </c>
      <c r="I394" s="70"/>
      <c r="J394" s="54"/>
    </row>
    <row r="395" spans="2:10" ht="15.75" x14ac:dyDescent="0.25">
      <c r="B395" s="63">
        <f>(B391+1)</f>
        <v>25</v>
      </c>
      <c r="C395" s="65" t="s">
        <v>167</v>
      </c>
      <c r="D395" s="67">
        <v>45495</v>
      </c>
      <c r="E395" s="67">
        <v>45504</v>
      </c>
      <c r="F395" s="29">
        <v>2.1768999999999998</v>
      </c>
      <c r="G395" s="29">
        <v>2.1412</v>
      </c>
      <c r="H395" s="9" t="s">
        <v>23</v>
      </c>
      <c r="I395" s="69" t="s">
        <v>19</v>
      </c>
      <c r="J395" s="54"/>
    </row>
    <row r="396" spans="2:10" ht="16.5" thickBot="1" x14ac:dyDescent="0.3">
      <c r="B396" s="64"/>
      <c r="C396" s="66"/>
      <c r="D396" s="68"/>
      <c r="E396" s="68"/>
      <c r="F396" s="28">
        <v>49807.32</v>
      </c>
      <c r="G396" s="28">
        <v>69905.509999999995</v>
      </c>
      <c r="H396" s="11" t="s">
        <v>23</v>
      </c>
      <c r="I396" s="70"/>
      <c r="J396" s="54"/>
    </row>
    <row r="397" spans="2:10" ht="15.75" x14ac:dyDescent="0.25">
      <c r="B397" s="63">
        <f>(B391+1)</f>
        <v>25</v>
      </c>
      <c r="C397" s="65" t="s">
        <v>165</v>
      </c>
      <c r="D397" s="67">
        <v>45503</v>
      </c>
      <c r="E397" s="67">
        <v>45513</v>
      </c>
      <c r="F397" s="29">
        <v>2.7467000000000001</v>
      </c>
      <c r="G397" s="29">
        <v>2.6267</v>
      </c>
      <c r="H397" s="9" t="s">
        <v>23</v>
      </c>
      <c r="I397" s="69" t="s">
        <v>16</v>
      </c>
      <c r="J397" s="54"/>
    </row>
    <row r="398" spans="2:10" ht="16.5" thickBot="1" x14ac:dyDescent="0.3">
      <c r="B398" s="64"/>
      <c r="C398" s="66"/>
      <c r="D398" s="68"/>
      <c r="E398" s="68"/>
      <c r="F398" s="28">
        <v>90083.13</v>
      </c>
      <c r="G398" s="28">
        <v>81896.88</v>
      </c>
      <c r="H398" s="11" t="s">
        <v>23</v>
      </c>
      <c r="I398" s="70"/>
      <c r="J398" s="54"/>
    </row>
    <row r="399" spans="2:10" ht="15" x14ac:dyDescent="0.25">
      <c r="B399" s="63">
        <f>(B393+1)</f>
        <v>26</v>
      </c>
      <c r="C399" s="65" t="s">
        <v>166</v>
      </c>
      <c r="D399" s="67">
        <v>45499</v>
      </c>
      <c r="E399" s="67">
        <v>45514</v>
      </c>
      <c r="F399" s="8" t="s">
        <v>23</v>
      </c>
      <c r="G399" s="8" t="s">
        <v>23</v>
      </c>
      <c r="H399" s="9">
        <v>2.44902</v>
      </c>
      <c r="I399" s="69" t="s">
        <v>17</v>
      </c>
      <c r="J399" s="54"/>
    </row>
    <row r="400" spans="2:10" ht="15.75" thickBot="1" x14ac:dyDescent="0.3">
      <c r="B400" s="64"/>
      <c r="C400" s="66"/>
      <c r="D400" s="68"/>
      <c r="E400" s="68"/>
      <c r="F400" s="10" t="s">
        <v>23</v>
      </c>
      <c r="G400" s="10" t="s">
        <v>23</v>
      </c>
      <c r="H400" s="11">
        <v>155963.79</v>
      </c>
      <c r="I400" s="70"/>
      <c r="J400" s="54"/>
    </row>
    <row r="401" spans="2:10" ht="15" x14ac:dyDescent="0.25">
      <c r="B401" s="63">
        <f>(B397+1)</f>
        <v>26</v>
      </c>
      <c r="C401" s="65" t="s">
        <v>167</v>
      </c>
      <c r="D401" s="67">
        <v>45529</v>
      </c>
      <c r="E401" s="67">
        <v>45539</v>
      </c>
      <c r="F401" s="8" t="s">
        <v>23</v>
      </c>
      <c r="G401" s="8" t="s">
        <v>23</v>
      </c>
      <c r="H401" s="9">
        <v>2.0112999999999999</v>
      </c>
      <c r="I401" s="69" t="s">
        <v>19</v>
      </c>
      <c r="J401" s="54"/>
    </row>
    <row r="402" spans="2:10" ht="15.75" thickBot="1" x14ac:dyDescent="0.3">
      <c r="B402" s="64"/>
      <c r="C402" s="66"/>
      <c r="D402" s="68"/>
      <c r="E402" s="68"/>
      <c r="F402" s="10" t="s">
        <v>23</v>
      </c>
      <c r="G402" s="10" t="s">
        <v>23</v>
      </c>
      <c r="H402" s="11">
        <v>134280</v>
      </c>
      <c r="I402" s="70"/>
      <c r="J402" s="54"/>
    </row>
    <row r="403" spans="2:10" ht="15.75" x14ac:dyDescent="0.25">
      <c r="B403" s="63">
        <f>(B397+1)</f>
        <v>26</v>
      </c>
      <c r="C403" s="65" t="s">
        <v>168</v>
      </c>
      <c r="D403" s="67">
        <v>45518</v>
      </c>
      <c r="E403" s="67">
        <v>45529</v>
      </c>
      <c r="F403" s="29">
        <v>2.1154000000000002</v>
      </c>
      <c r="G403" s="29">
        <v>2.0794999999999999</v>
      </c>
      <c r="H403" s="9" t="s">
        <v>23</v>
      </c>
      <c r="I403" s="69" t="s">
        <v>19</v>
      </c>
      <c r="J403" s="54"/>
    </row>
    <row r="404" spans="2:10" ht="16.5" thickBot="1" x14ac:dyDescent="0.3">
      <c r="B404" s="64"/>
      <c r="C404" s="66"/>
      <c r="D404" s="68"/>
      <c r="E404" s="68"/>
      <c r="F404" s="28">
        <v>60096.59</v>
      </c>
      <c r="G404" s="28">
        <v>81456.31</v>
      </c>
      <c r="H404" s="11" t="s">
        <v>23</v>
      </c>
      <c r="I404" s="70"/>
      <c r="J404" s="54"/>
    </row>
    <row r="405" spans="2:10" ht="15.75" x14ac:dyDescent="0.25">
      <c r="B405" s="63">
        <f>(B399+1)</f>
        <v>27</v>
      </c>
      <c r="C405" s="65" t="s">
        <v>169</v>
      </c>
      <c r="D405" s="67">
        <v>45538</v>
      </c>
      <c r="E405" s="67">
        <v>45548</v>
      </c>
      <c r="F405" s="29">
        <v>1.8113999999999999</v>
      </c>
      <c r="G405" s="29">
        <v>1.7778</v>
      </c>
      <c r="H405" s="9" t="s">
        <v>23</v>
      </c>
      <c r="I405" s="69" t="s">
        <v>19</v>
      </c>
      <c r="J405" s="54"/>
    </row>
    <row r="406" spans="2:10" ht="16.5" thickBot="1" x14ac:dyDescent="0.3">
      <c r="B406" s="64"/>
      <c r="C406" s="66"/>
      <c r="D406" s="68"/>
      <c r="E406" s="68"/>
      <c r="F406" s="28">
        <v>44937.19</v>
      </c>
      <c r="G406" s="28">
        <v>90093.96</v>
      </c>
      <c r="H406" s="11" t="s">
        <v>23</v>
      </c>
      <c r="I406" s="70"/>
      <c r="J406" s="54"/>
    </row>
    <row r="407" spans="2:10" ht="15" x14ac:dyDescent="0.25">
      <c r="B407" s="63">
        <f>(B401+1)</f>
        <v>27</v>
      </c>
      <c r="C407" s="65" t="s">
        <v>166</v>
      </c>
      <c r="D407" s="67">
        <v>45541</v>
      </c>
      <c r="E407" s="67">
        <v>45552</v>
      </c>
      <c r="F407" s="8" t="s">
        <v>23</v>
      </c>
      <c r="G407" s="8" t="s">
        <v>23</v>
      </c>
      <c r="H407" s="9">
        <v>2.2683</v>
      </c>
      <c r="I407" s="69" t="s">
        <v>17</v>
      </c>
      <c r="J407" s="54"/>
    </row>
    <row r="408" spans="2:10" ht="15.75" thickBot="1" x14ac:dyDescent="0.3">
      <c r="B408" s="64"/>
      <c r="C408" s="66"/>
      <c r="D408" s="68"/>
      <c r="E408" s="68"/>
      <c r="F408" s="10" t="s">
        <v>23</v>
      </c>
      <c r="G408" s="10" t="s">
        <v>23</v>
      </c>
      <c r="H408" s="11">
        <v>149959.5</v>
      </c>
      <c r="I408" s="70"/>
      <c r="J408" s="54"/>
    </row>
    <row r="409" spans="2:10" ht="15.75" x14ac:dyDescent="0.25">
      <c r="B409" s="63">
        <f>(B403+1)</f>
        <v>27</v>
      </c>
      <c r="C409" s="65" t="s">
        <v>170</v>
      </c>
      <c r="D409" s="67">
        <v>45535</v>
      </c>
      <c r="E409" s="67">
        <v>45562</v>
      </c>
      <c r="F409" s="29">
        <v>2.4296000000000002</v>
      </c>
      <c r="G409" s="29">
        <v>2.3096000000000001</v>
      </c>
      <c r="H409" s="9" t="s">
        <v>23</v>
      </c>
      <c r="I409" s="69" t="s">
        <v>171</v>
      </c>
      <c r="J409" s="55"/>
    </row>
    <row r="410" spans="2:10" ht="16.5" thickBot="1" x14ac:dyDescent="0.3">
      <c r="B410" s="64"/>
      <c r="C410" s="66"/>
      <c r="D410" s="68"/>
      <c r="E410" s="68"/>
      <c r="F410" s="28">
        <v>17449.79</v>
      </c>
      <c r="G410" s="28">
        <v>172919.67</v>
      </c>
      <c r="H410" s="11" t="s">
        <v>23</v>
      </c>
      <c r="I410" s="70"/>
      <c r="J410" s="55"/>
    </row>
    <row r="411" spans="2:10" ht="15.75" x14ac:dyDescent="0.25">
      <c r="B411" s="63">
        <f>(B405+1)</f>
        <v>28</v>
      </c>
      <c r="C411" s="65" t="s">
        <v>160</v>
      </c>
      <c r="D411" s="67">
        <v>45556</v>
      </c>
      <c r="E411" s="67">
        <v>45569</v>
      </c>
      <c r="F411" s="29">
        <v>1.8454999999999999</v>
      </c>
      <c r="G411" s="8" t="s">
        <v>23</v>
      </c>
      <c r="H411" s="9" t="s">
        <v>23</v>
      </c>
      <c r="I411" s="69" t="s">
        <v>19</v>
      </c>
      <c r="J411" s="55"/>
    </row>
    <row r="412" spans="2:10" ht="16.5" thickBot="1" x14ac:dyDescent="0.3">
      <c r="B412" s="64"/>
      <c r="C412" s="66"/>
      <c r="D412" s="68"/>
      <c r="E412" s="68"/>
      <c r="F412" s="28">
        <v>90106.53</v>
      </c>
      <c r="G412" s="10" t="s">
        <v>23</v>
      </c>
      <c r="H412" s="11" t="s">
        <v>23</v>
      </c>
      <c r="I412" s="70"/>
      <c r="J412" s="55"/>
    </row>
    <row r="413" spans="2:10" ht="15" x14ac:dyDescent="0.25">
      <c r="B413" s="63">
        <f>(B407+1)</f>
        <v>28</v>
      </c>
      <c r="C413" s="65" t="s">
        <v>167</v>
      </c>
      <c r="D413" s="67">
        <v>45560</v>
      </c>
      <c r="E413" s="67">
        <v>45572</v>
      </c>
      <c r="F413" s="8" t="s">
        <v>23</v>
      </c>
      <c r="G413" s="8" t="s">
        <v>23</v>
      </c>
      <c r="H413" s="9">
        <v>2.3338999999999999</v>
      </c>
      <c r="I413" s="69" t="s">
        <v>19</v>
      </c>
      <c r="J413" s="55"/>
    </row>
    <row r="414" spans="2:10" ht="15.75" thickBot="1" x14ac:dyDescent="0.3">
      <c r="B414" s="64"/>
      <c r="C414" s="66"/>
      <c r="D414" s="68"/>
      <c r="E414" s="68"/>
      <c r="F414" s="10" t="s">
        <v>23</v>
      </c>
      <c r="G414" s="10" t="s">
        <v>23</v>
      </c>
      <c r="H414" s="11">
        <v>144661.64000000001</v>
      </c>
      <c r="I414" s="70"/>
      <c r="J414" s="55"/>
    </row>
    <row r="415" spans="2:10" ht="15" x14ac:dyDescent="0.25">
      <c r="B415" s="63">
        <f>(B409+1)</f>
        <v>28</v>
      </c>
      <c r="C415" s="65" t="s">
        <v>173</v>
      </c>
      <c r="D415" s="67">
        <v>45555</v>
      </c>
      <c r="E415" s="67">
        <v>45583</v>
      </c>
      <c r="F415" s="8" t="s">
        <v>23</v>
      </c>
      <c r="G415" s="8" t="s">
        <v>23</v>
      </c>
      <c r="H415" s="9">
        <v>1.9927999999999999</v>
      </c>
      <c r="I415" s="69" t="s">
        <v>172</v>
      </c>
      <c r="J415" s="55"/>
    </row>
    <row r="416" spans="2:10" ht="15.75" thickBot="1" x14ac:dyDescent="0.3">
      <c r="B416" s="64"/>
      <c r="C416" s="66"/>
      <c r="D416" s="68"/>
      <c r="E416" s="68"/>
      <c r="F416" s="10" t="s">
        <v>23</v>
      </c>
      <c r="G416" s="10" t="s">
        <v>23</v>
      </c>
      <c r="H416" s="11">
        <v>79809.240000000005</v>
      </c>
      <c r="I416" s="70"/>
      <c r="J416" s="55"/>
    </row>
    <row r="417" spans="2:10" ht="15.75" x14ac:dyDescent="0.25">
      <c r="B417" s="63">
        <f>(B411+1)</f>
        <v>29</v>
      </c>
      <c r="C417" s="65" t="s">
        <v>174</v>
      </c>
      <c r="D417" s="67">
        <v>45579</v>
      </c>
      <c r="E417" s="67">
        <v>45589</v>
      </c>
      <c r="F417" s="29">
        <v>1.8566</v>
      </c>
      <c r="G417" s="29">
        <v>1.8211999999999999</v>
      </c>
      <c r="H417" s="9" t="s">
        <v>23</v>
      </c>
      <c r="I417" s="69" t="s">
        <v>19</v>
      </c>
      <c r="J417" s="55"/>
    </row>
    <row r="418" spans="2:10" ht="16.5" thickBot="1" x14ac:dyDescent="0.3">
      <c r="B418" s="64"/>
      <c r="C418" s="66"/>
      <c r="D418" s="68"/>
      <c r="E418" s="68"/>
      <c r="F418" s="28">
        <v>64997.62</v>
      </c>
      <c r="G418" s="28">
        <v>50008.76</v>
      </c>
      <c r="H418" s="11" t="s">
        <v>23</v>
      </c>
      <c r="I418" s="70"/>
      <c r="J418" s="55"/>
    </row>
    <row r="419" spans="2:10" ht="15" x14ac:dyDescent="0.25">
      <c r="B419" s="63">
        <f>(B413+1)</f>
        <v>29</v>
      </c>
      <c r="C419" s="65" t="s">
        <v>175</v>
      </c>
      <c r="D419" s="67">
        <v>45598</v>
      </c>
      <c r="E419" s="67">
        <v>45610</v>
      </c>
      <c r="F419" s="8" t="s">
        <v>23</v>
      </c>
      <c r="G419" s="8" t="s">
        <v>23</v>
      </c>
      <c r="H419" s="9">
        <v>1.9662999999999999</v>
      </c>
      <c r="I419" s="69" t="s">
        <v>17</v>
      </c>
      <c r="J419" s="55"/>
    </row>
    <row r="420" spans="2:10" ht="15.75" thickBot="1" x14ac:dyDescent="0.3">
      <c r="B420" s="64"/>
      <c r="C420" s="66"/>
      <c r="D420" s="68"/>
      <c r="E420" s="68"/>
      <c r="F420" s="10" t="s">
        <v>23</v>
      </c>
      <c r="G420" s="10" t="s">
        <v>23</v>
      </c>
      <c r="H420" s="11">
        <v>65861.56</v>
      </c>
      <c r="I420" s="70"/>
      <c r="J420" s="55"/>
    </row>
    <row r="421" spans="2:10" ht="15.75" x14ac:dyDescent="0.25">
      <c r="B421" s="63">
        <f>(B415+1)</f>
        <v>29</v>
      </c>
      <c r="C421" s="65" t="s">
        <v>176</v>
      </c>
      <c r="D421" s="67">
        <v>45593</v>
      </c>
      <c r="E421" s="67">
        <v>45611</v>
      </c>
      <c r="F421" s="29">
        <v>1.7708999999999999</v>
      </c>
      <c r="G421" s="29">
        <v>1.7381</v>
      </c>
      <c r="H421" s="9" t="s">
        <v>23</v>
      </c>
      <c r="I421" s="69" t="s">
        <v>19</v>
      </c>
      <c r="J421" s="55"/>
    </row>
    <row r="422" spans="2:10" ht="16.5" thickBot="1" x14ac:dyDescent="0.3">
      <c r="B422" s="64"/>
      <c r="C422" s="66"/>
      <c r="D422" s="68"/>
      <c r="E422" s="68"/>
      <c r="F422" s="28">
        <v>60172.36</v>
      </c>
      <c r="G422" s="28">
        <v>57918.65</v>
      </c>
      <c r="H422" s="11" t="s">
        <v>23</v>
      </c>
      <c r="I422" s="70"/>
      <c r="J422" s="55"/>
    </row>
    <row r="423" spans="2:10" ht="15.75" x14ac:dyDescent="0.25">
      <c r="B423" s="63">
        <f>(B417+1)</f>
        <v>30</v>
      </c>
      <c r="C423" s="65" t="s">
        <v>196</v>
      </c>
      <c r="D423" s="67">
        <v>45605</v>
      </c>
      <c r="E423" s="67">
        <v>45615</v>
      </c>
      <c r="F423" s="29">
        <v>1.8025</v>
      </c>
      <c r="G423" s="29">
        <v>1.7665</v>
      </c>
      <c r="H423" s="9" t="s">
        <v>23</v>
      </c>
      <c r="I423" s="69" t="s">
        <v>19</v>
      </c>
      <c r="J423" s="55"/>
    </row>
    <row r="424" spans="2:10" ht="16.5" thickBot="1" x14ac:dyDescent="0.3">
      <c r="B424" s="64"/>
      <c r="C424" s="132"/>
      <c r="D424" s="133"/>
      <c r="E424" s="133"/>
      <c r="F424" s="28">
        <v>60022.400000000001</v>
      </c>
      <c r="G424" s="28">
        <v>98864.19</v>
      </c>
      <c r="H424" s="11" t="s">
        <v>23</v>
      </c>
      <c r="I424" s="70"/>
      <c r="J424" s="55"/>
    </row>
    <row r="425" spans="2:10" ht="15" x14ac:dyDescent="0.25">
      <c r="B425" s="63">
        <f>(B419+1)</f>
        <v>30</v>
      </c>
      <c r="C425" s="65" t="s">
        <v>165</v>
      </c>
      <c r="D425" s="67">
        <v>45606</v>
      </c>
      <c r="E425" s="67">
        <v>45617</v>
      </c>
      <c r="F425" s="8" t="s">
        <v>23</v>
      </c>
      <c r="G425" s="8" t="s">
        <v>23</v>
      </c>
      <c r="H425" s="9">
        <v>1.9186000000000001</v>
      </c>
      <c r="I425" s="69" t="s">
        <v>19</v>
      </c>
      <c r="J425" s="59"/>
    </row>
    <row r="426" spans="2:10" ht="15.75" thickBot="1" x14ac:dyDescent="0.3">
      <c r="B426" s="64"/>
      <c r="C426" s="132"/>
      <c r="D426" s="133"/>
      <c r="E426" s="133"/>
      <c r="F426" s="20" t="s">
        <v>23</v>
      </c>
      <c r="G426" s="20" t="s">
        <v>23</v>
      </c>
      <c r="H426" s="46">
        <v>99977.69</v>
      </c>
      <c r="I426" s="70"/>
      <c r="J426" s="59"/>
    </row>
    <row r="427" spans="2:10" ht="15" x14ac:dyDescent="0.25">
      <c r="B427" s="63">
        <f>(B421+1)</f>
        <v>30</v>
      </c>
      <c r="C427" s="65" t="s">
        <v>197</v>
      </c>
      <c r="D427" s="67">
        <v>45618</v>
      </c>
      <c r="E427" s="67">
        <v>45634</v>
      </c>
      <c r="F427" s="8" t="s">
        <v>23</v>
      </c>
      <c r="G427" s="8" t="s">
        <v>23</v>
      </c>
      <c r="H427" s="9">
        <v>1.9121999999999999</v>
      </c>
      <c r="I427" s="69" t="s">
        <v>19</v>
      </c>
      <c r="J427" s="59"/>
    </row>
    <row r="428" spans="2:10" ht="15.75" thickBot="1" x14ac:dyDescent="0.3">
      <c r="B428" s="64"/>
      <c r="C428" s="132"/>
      <c r="D428" s="133"/>
      <c r="E428" s="133"/>
      <c r="F428" s="20" t="s">
        <v>23</v>
      </c>
      <c r="G428" s="20" t="s">
        <v>23</v>
      </c>
      <c r="H428" s="46">
        <v>115018</v>
      </c>
      <c r="I428" s="70"/>
      <c r="J428" s="59"/>
    </row>
    <row r="429" spans="2:10" ht="15.75" x14ac:dyDescent="0.25">
      <c r="B429" s="63">
        <f>(B423+1)</f>
        <v>31</v>
      </c>
      <c r="C429" s="65" t="s">
        <v>38</v>
      </c>
      <c r="D429" s="67">
        <v>45628</v>
      </c>
      <c r="E429" s="67">
        <v>45642</v>
      </c>
      <c r="F429" s="29">
        <v>1.7670999999999999</v>
      </c>
      <c r="G429" s="29">
        <v>1.7315199999999999</v>
      </c>
      <c r="H429" s="9" t="s">
        <v>23</v>
      </c>
      <c r="I429" s="69" t="s">
        <v>19</v>
      </c>
      <c r="J429" s="59"/>
    </row>
    <row r="430" spans="2:10" ht="16.5" thickBot="1" x14ac:dyDescent="0.3">
      <c r="B430" s="64"/>
      <c r="C430" s="132"/>
      <c r="D430" s="133"/>
      <c r="E430" s="133"/>
      <c r="F430" s="28">
        <v>69893.3</v>
      </c>
      <c r="G430" s="28">
        <v>64784.2</v>
      </c>
      <c r="H430" s="11" t="s">
        <v>23</v>
      </c>
      <c r="I430" s="70"/>
      <c r="J430" s="59"/>
    </row>
    <row r="431" spans="2:10" ht="15.75" x14ac:dyDescent="0.25">
      <c r="B431" s="63">
        <f>(B425+1)</f>
        <v>31</v>
      </c>
      <c r="C431" s="65" t="s">
        <v>198</v>
      </c>
      <c r="D431" s="67">
        <v>45639</v>
      </c>
      <c r="E431" s="67">
        <v>45650</v>
      </c>
      <c r="F431" s="29">
        <v>1.8149999999999999</v>
      </c>
      <c r="G431" s="29">
        <v>1.7794000000000001</v>
      </c>
      <c r="H431" s="9" t="s">
        <v>23</v>
      </c>
      <c r="I431" s="69" t="s">
        <v>19</v>
      </c>
      <c r="J431" s="59"/>
    </row>
    <row r="432" spans="2:10" ht="16.5" thickBot="1" x14ac:dyDescent="0.3">
      <c r="B432" s="64"/>
      <c r="C432" s="132"/>
      <c r="D432" s="133"/>
      <c r="E432" s="133"/>
      <c r="F432" s="28">
        <v>72286.149999999994</v>
      </c>
      <c r="G432" s="28">
        <v>99589.29</v>
      </c>
      <c r="H432" s="11" t="s">
        <v>23</v>
      </c>
      <c r="I432" s="70"/>
      <c r="J432" s="59"/>
    </row>
    <row r="433" spans="2:10" ht="15" x14ac:dyDescent="0.25">
      <c r="B433" s="63">
        <f>(B427+1)</f>
        <v>31</v>
      </c>
      <c r="C433" s="65" t="s">
        <v>27</v>
      </c>
      <c r="D433" s="67">
        <v>45635</v>
      </c>
      <c r="E433" s="67">
        <v>45653</v>
      </c>
      <c r="F433" s="8" t="s">
        <v>23</v>
      </c>
      <c r="G433" s="8" t="s">
        <v>23</v>
      </c>
      <c r="H433" s="9">
        <v>1.96</v>
      </c>
      <c r="I433" s="69" t="s">
        <v>19</v>
      </c>
      <c r="J433" s="59"/>
    </row>
    <row r="434" spans="2:10" ht="15.75" thickBot="1" x14ac:dyDescent="0.3">
      <c r="B434" s="64"/>
      <c r="C434" s="132"/>
      <c r="D434" s="133"/>
      <c r="E434" s="133"/>
      <c r="F434" s="20" t="s">
        <v>23</v>
      </c>
      <c r="G434" s="20" t="s">
        <v>23</v>
      </c>
      <c r="H434" s="46">
        <v>75000</v>
      </c>
      <c r="I434" s="70"/>
      <c r="J434" s="59"/>
    </row>
    <row r="435" spans="2:10" ht="15" x14ac:dyDescent="0.25">
      <c r="B435" s="63">
        <f>(B429+1)</f>
        <v>32</v>
      </c>
      <c r="C435" s="117" t="s">
        <v>199</v>
      </c>
      <c r="D435" s="122">
        <v>45639</v>
      </c>
      <c r="E435" s="122">
        <v>45653</v>
      </c>
      <c r="F435" s="61" t="s">
        <v>23</v>
      </c>
      <c r="G435" s="61" t="s">
        <v>23</v>
      </c>
      <c r="H435" s="62">
        <v>2.3746</v>
      </c>
      <c r="I435" s="69" t="s">
        <v>19</v>
      </c>
      <c r="J435" s="59"/>
    </row>
    <row r="436" spans="2:10" ht="15.75" thickBot="1" x14ac:dyDescent="0.3">
      <c r="B436" s="64"/>
      <c r="C436" s="132"/>
      <c r="D436" s="133"/>
      <c r="E436" s="133"/>
      <c r="F436" s="20" t="s">
        <v>23</v>
      </c>
      <c r="G436" s="20" t="s">
        <v>23</v>
      </c>
      <c r="H436" s="46">
        <v>149650.72</v>
      </c>
      <c r="I436" s="70"/>
      <c r="J436" s="59"/>
    </row>
    <row r="437" spans="2:10" ht="15" x14ac:dyDescent="0.25">
      <c r="B437" s="13"/>
      <c r="C437" s="44"/>
      <c r="D437" s="59"/>
      <c r="E437" s="59"/>
      <c r="F437" s="12"/>
      <c r="G437" s="12"/>
      <c r="H437" s="12"/>
      <c r="I437" s="59"/>
      <c r="J437" s="59"/>
    </row>
    <row r="438" spans="2:10" ht="15" x14ac:dyDescent="0.25">
      <c r="B438" s="13"/>
      <c r="C438" s="44"/>
      <c r="D438" s="54"/>
      <c r="E438" s="54"/>
      <c r="F438" s="12"/>
      <c r="G438" s="12"/>
      <c r="H438" s="12"/>
      <c r="I438" s="54"/>
      <c r="J438" s="54"/>
    </row>
    <row r="439" spans="2:10" ht="15.75" x14ac:dyDescent="0.25">
      <c r="B439" s="13"/>
      <c r="C439" s="44"/>
      <c r="D439" s="45"/>
      <c r="E439" s="45"/>
      <c r="F439" s="30"/>
      <c r="G439" s="12"/>
      <c r="H439" s="12"/>
      <c r="I439" s="12"/>
      <c r="J439" s="45"/>
    </row>
    <row r="440" spans="2:10" ht="15.75" x14ac:dyDescent="0.25">
      <c r="B440" s="13"/>
      <c r="C440" s="44"/>
      <c r="D440" s="43"/>
      <c r="E440" s="43"/>
      <c r="F440" s="30"/>
      <c r="G440" s="30"/>
      <c r="H440" s="12"/>
      <c r="I440" s="12"/>
      <c r="J440" s="43"/>
    </row>
    <row r="442" spans="2:10" ht="13.5" thickBot="1" x14ac:dyDescent="0.25"/>
    <row r="443" spans="2:10" ht="12.75" customHeight="1" x14ac:dyDescent="0.2">
      <c r="B443" s="138" t="s">
        <v>34</v>
      </c>
      <c r="C443" s="139"/>
      <c r="D443" s="139"/>
      <c r="E443" s="139"/>
      <c r="F443" s="139"/>
      <c r="G443" s="140"/>
      <c r="H443" s="31"/>
      <c r="I443" s="31"/>
    </row>
    <row r="444" spans="2:10" ht="13.5" customHeight="1" thickBot="1" x14ac:dyDescent="0.25">
      <c r="B444" s="141"/>
      <c r="C444" s="142"/>
      <c r="D444" s="142"/>
      <c r="E444" s="142"/>
      <c r="F444" s="142"/>
      <c r="G444" s="143"/>
      <c r="H444" s="31"/>
      <c r="I444" s="31"/>
    </row>
    <row r="445" spans="2:10" ht="13.5" customHeight="1" x14ac:dyDescent="0.2">
      <c r="B445" s="36"/>
      <c r="C445" s="36"/>
      <c r="D445" s="36"/>
      <c r="E445" s="36"/>
      <c r="F445" s="36"/>
      <c r="G445" s="36"/>
      <c r="H445" s="31"/>
      <c r="I445" s="31"/>
    </row>
    <row r="446" spans="2:10" ht="18.75" customHeight="1" thickBot="1" x14ac:dyDescent="0.3">
      <c r="B446" s="36"/>
      <c r="C446" s="3" t="s">
        <v>25</v>
      </c>
      <c r="D446" s="4"/>
      <c r="E446" s="4"/>
      <c r="F446" s="4"/>
      <c r="G446" s="22"/>
      <c r="H446" s="31"/>
      <c r="I446" s="31"/>
    </row>
    <row r="447" spans="2:10" x14ac:dyDescent="0.2">
      <c r="B447" s="63" t="s">
        <v>5</v>
      </c>
      <c r="C447" s="95" t="s">
        <v>6</v>
      </c>
      <c r="D447" s="97" t="s">
        <v>7</v>
      </c>
      <c r="E447" s="97" t="s">
        <v>8</v>
      </c>
      <c r="F447" s="120" t="s">
        <v>26</v>
      </c>
      <c r="G447" s="99" t="s">
        <v>12</v>
      </c>
      <c r="H447" s="32"/>
      <c r="I447" s="136"/>
    </row>
    <row r="448" spans="2:10" ht="13.5" thickBot="1" x14ac:dyDescent="0.25">
      <c r="B448" s="64"/>
      <c r="C448" s="96"/>
      <c r="D448" s="98"/>
      <c r="E448" s="98"/>
      <c r="F448" s="121"/>
      <c r="G448" s="100" t="s">
        <v>14</v>
      </c>
      <c r="H448" s="33"/>
      <c r="I448" s="137"/>
    </row>
    <row r="449" spans="2:9" ht="15" x14ac:dyDescent="0.25">
      <c r="B449" s="63">
        <v>1</v>
      </c>
      <c r="C449" s="65" t="s">
        <v>24</v>
      </c>
      <c r="D449" s="67">
        <v>45298</v>
      </c>
      <c r="E449" s="67">
        <v>45309</v>
      </c>
      <c r="F449" s="8">
        <f>(0.8475+0.2+0.0025)</f>
        <v>1.05</v>
      </c>
      <c r="G449" s="77" t="s">
        <v>19</v>
      </c>
      <c r="H449" s="34"/>
      <c r="I449" s="134"/>
    </row>
    <row r="450" spans="2:9" ht="15.75" thickBot="1" x14ac:dyDescent="0.3">
      <c r="B450" s="64"/>
      <c r="C450" s="75"/>
      <c r="D450" s="76"/>
      <c r="E450" s="76"/>
      <c r="F450" s="20">
        <f>(17355368/42)</f>
        <v>413223.04761904763</v>
      </c>
      <c r="G450" s="70"/>
      <c r="H450" s="35"/>
      <c r="I450" s="135"/>
    </row>
    <row r="451" spans="2:9" ht="15" x14ac:dyDescent="0.25">
      <c r="B451" s="63">
        <v>2</v>
      </c>
      <c r="C451" s="65" t="s">
        <v>30</v>
      </c>
      <c r="D451" s="67">
        <v>45273</v>
      </c>
      <c r="E451" s="67">
        <v>45325</v>
      </c>
      <c r="F451" s="37">
        <f>(0.8475+0.2+0.0025)</f>
        <v>1.05</v>
      </c>
      <c r="G451" s="77" t="s">
        <v>19</v>
      </c>
      <c r="H451" s="34"/>
      <c r="I451" s="134"/>
    </row>
    <row r="452" spans="2:9" ht="15.75" thickBot="1" x14ac:dyDescent="0.3">
      <c r="B452" s="64"/>
      <c r="C452" s="75"/>
      <c r="D452" s="76"/>
      <c r="E452" s="76"/>
      <c r="F452" s="42">
        <f>(8429443.34/42)</f>
        <v>200701.03190476191</v>
      </c>
      <c r="G452" s="70"/>
      <c r="H452" s="35"/>
      <c r="I452" s="135"/>
    </row>
    <row r="453" spans="2:9" ht="15" x14ac:dyDescent="0.25">
      <c r="B453" s="63">
        <v>3</v>
      </c>
      <c r="C453" s="65" t="s">
        <v>24</v>
      </c>
      <c r="D453" s="67">
        <v>45329</v>
      </c>
      <c r="E453" s="67">
        <v>45341</v>
      </c>
      <c r="F453" s="37">
        <f>(0.9975+0.2+0.0025)</f>
        <v>1.2</v>
      </c>
      <c r="G453" s="77" t="s">
        <v>19</v>
      </c>
      <c r="H453" s="34"/>
      <c r="I453" s="134"/>
    </row>
    <row r="454" spans="2:9" ht="15.75" thickBot="1" x14ac:dyDescent="0.3">
      <c r="B454" s="64"/>
      <c r="C454" s="75"/>
      <c r="D454" s="76"/>
      <c r="E454" s="76"/>
      <c r="F454" s="42">
        <f>(17315844/42)</f>
        <v>412282</v>
      </c>
      <c r="G454" s="70"/>
      <c r="H454" s="35"/>
      <c r="I454" s="135"/>
    </row>
    <row r="455" spans="2:9" ht="15" x14ac:dyDescent="0.25">
      <c r="B455" s="63">
        <v>4</v>
      </c>
      <c r="C455" s="65" t="s">
        <v>93</v>
      </c>
      <c r="D455" s="67">
        <v>45345</v>
      </c>
      <c r="E455" s="67">
        <v>45364</v>
      </c>
      <c r="F455" s="37">
        <f>(0.9675+0.2+0.0025)</f>
        <v>1.17</v>
      </c>
      <c r="G455" s="77" t="s">
        <v>19</v>
      </c>
    </row>
    <row r="456" spans="2:9" ht="15.75" thickBot="1" x14ac:dyDescent="0.3">
      <c r="B456" s="64"/>
      <c r="C456" s="75"/>
      <c r="D456" s="76"/>
      <c r="E456" s="76"/>
      <c r="F456" s="42">
        <f>(16799118/42)</f>
        <v>399979</v>
      </c>
      <c r="G456" s="70"/>
    </row>
    <row r="457" spans="2:9" ht="15" x14ac:dyDescent="0.25">
      <c r="B457" s="63">
        <v>5</v>
      </c>
      <c r="C457" s="65" t="s">
        <v>24</v>
      </c>
      <c r="D457" s="67">
        <v>45358</v>
      </c>
      <c r="E457" s="67">
        <v>45392</v>
      </c>
      <c r="F457" s="37">
        <f>(0.9275+0.2+0.0025)</f>
        <v>1.1299999999999999</v>
      </c>
      <c r="G457" s="77" t="s">
        <v>19</v>
      </c>
    </row>
    <row r="458" spans="2:9" ht="15.75" thickBot="1" x14ac:dyDescent="0.3">
      <c r="B458" s="64"/>
      <c r="C458" s="75"/>
      <c r="D458" s="76"/>
      <c r="E458" s="76"/>
      <c r="F458" s="42">
        <f>(8361726.57/42)</f>
        <v>199088.72785714286</v>
      </c>
      <c r="G458" s="70"/>
    </row>
    <row r="459" spans="2:9" ht="15" x14ac:dyDescent="0.25">
      <c r="B459" s="63">
        <v>6</v>
      </c>
      <c r="C459" s="65" t="s">
        <v>93</v>
      </c>
      <c r="D459" s="67">
        <v>45393</v>
      </c>
      <c r="E459" s="67">
        <v>45409</v>
      </c>
      <c r="F459" s="37">
        <f>(0.9475+0.2+0.0025)</f>
        <v>1.1499999999999999</v>
      </c>
      <c r="G459" s="77" t="s">
        <v>19</v>
      </c>
    </row>
    <row r="460" spans="2:9" ht="15.75" thickBot="1" x14ac:dyDescent="0.3">
      <c r="B460" s="64"/>
      <c r="C460" s="75"/>
      <c r="D460" s="76"/>
      <c r="E460" s="76"/>
      <c r="F460" s="42">
        <f>(17349234/42)</f>
        <v>413077</v>
      </c>
      <c r="G460" s="70"/>
    </row>
    <row r="461" spans="2:9" ht="15" x14ac:dyDescent="0.25">
      <c r="B461" s="63">
        <v>7</v>
      </c>
      <c r="C461" s="65" t="s">
        <v>93</v>
      </c>
      <c r="D461" s="67">
        <v>45435</v>
      </c>
      <c r="E461" s="67">
        <v>45447</v>
      </c>
      <c r="F461" s="37">
        <f>(0.8175+0.2+0.0025)</f>
        <v>1.02</v>
      </c>
      <c r="G461" s="77" t="s">
        <v>19</v>
      </c>
    </row>
    <row r="462" spans="2:9" ht="15.75" thickBot="1" x14ac:dyDescent="0.3">
      <c r="B462" s="64"/>
      <c r="C462" s="75"/>
      <c r="D462" s="76"/>
      <c r="E462" s="76"/>
      <c r="F462" s="42">
        <f>(17334366/42)</f>
        <v>412723</v>
      </c>
      <c r="G462" s="70"/>
    </row>
    <row r="463" spans="2:9" ht="15" x14ac:dyDescent="0.25">
      <c r="B463" s="63">
        <v>8</v>
      </c>
      <c r="C463" s="65" t="s">
        <v>93</v>
      </c>
      <c r="D463" s="67">
        <v>45472</v>
      </c>
      <c r="E463" s="67">
        <v>45481</v>
      </c>
      <c r="F463" s="37">
        <f>(0.8775+0.2+0.0025)</f>
        <v>1.0799999999999998</v>
      </c>
      <c r="G463" s="77" t="s">
        <v>19</v>
      </c>
    </row>
    <row r="464" spans="2:9" ht="15.75" thickBot="1" x14ac:dyDescent="0.3">
      <c r="B464" s="64"/>
      <c r="C464" s="75"/>
      <c r="D464" s="76"/>
      <c r="E464" s="76"/>
      <c r="F464" s="42">
        <f>(17355030/42)</f>
        <v>413215</v>
      </c>
      <c r="G464" s="70"/>
    </row>
    <row r="465" spans="2:7" ht="15" x14ac:dyDescent="0.25">
      <c r="B465" s="63">
        <v>9</v>
      </c>
      <c r="C465" s="65" t="s">
        <v>177</v>
      </c>
      <c r="D465" s="67">
        <v>45506</v>
      </c>
      <c r="E465" s="67">
        <v>45518</v>
      </c>
      <c r="F465" s="37">
        <f>(0.9175+0.2+0.0025)</f>
        <v>1.1199999999999999</v>
      </c>
      <c r="G465" s="77" t="s">
        <v>19</v>
      </c>
    </row>
    <row r="466" spans="2:7" ht="15.75" thickBot="1" x14ac:dyDescent="0.3">
      <c r="B466" s="64"/>
      <c r="C466" s="75"/>
      <c r="D466" s="76"/>
      <c r="E466" s="76"/>
      <c r="F466" s="42">
        <f>((5238614.55+12320157.45)/42)</f>
        <v>418066</v>
      </c>
      <c r="G466" s="70"/>
    </row>
    <row r="467" spans="2:7" ht="15" x14ac:dyDescent="0.25">
      <c r="B467" s="63">
        <v>10</v>
      </c>
      <c r="C467" s="65" t="s">
        <v>93</v>
      </c>
      <c r="D467" s="67">
        <v>45513</v>
      </c>
      <c r="E467" s="67">
        <v>45529</v>
      </c>
      <c r="F467" s="37">
        <f>(0.8675+0.2+0.0025)</f>
        <v>1.07</v>
      </c>
      <c r="G467" s="77" t="s">
        <v>19</v>
      </c>
    </row>
    <row r="468" spans="2:7" ht="15.75" thickBot="1" x14ac:dyDescent="0.3">
      <c r="B468" s="64"/>
      <c r="C468" s="75"/>
      <c r="D468" s="76"/>
      <c r="E468" s="76"/>
      <c r="F468" s="42">
        <f>(8905644/42)</f>
        <v>212039.14285714287</v>
      </c>
      <c r="G468" s="70"/>
    </row>
    <row r="469" spans="2:7" ht="15" x14ac:dyDescent="0.25">
      <c r="B469" s="63">
        <v>11</v>
      </c>
      <c r="C469" s="65" t="s">
        <v>93</v>
      </c>
      <c r="D469" s="67">
        <v>45545</v>
      </c>
      <c r="E469" s="67">
        <v>45557</v>
      </c>
      <c r="F469" s="37">
        <f>(0.7875+0.2+0.0025)</f>
        <v>0.99</v>
      </c>
      <c r="G469" s="77" t="s">
        <v>19</v>
      </c>
    </row>
    <row r="470" spans="2:7" ht="15.75" thickBot="1" x14ac:dyDescent="0.3">
      <c r="B470" s="64"/>
      <c r="C470" s="75"/>
      <c r="D470" s="76"/>
      <c r="E470" s="76"/>
      <c r="F470" s="42">
        <f>(17392368/42)</f>
        <v>414104</v>
      </c>
      <c r="G470" s="70"/>
    </row>
    <row r="471" spans="2:7" ht="15" x14ac:dyDescent="0.25">
      <c r="B471" s="63">
        <v>12</v>
      </c>
      <c r="C471" s="65" t="s">
        <v>93</v>
      </c>
      <c r="D471" s="67">
        <v>45573</v>
      </c>
      <c r="E471" s="67">
        <v>45587</v>
      </c>
      <c r="F471" s="37">
        <f>(0.9075+0.2+0.0025)</f>
        <v>1.1099999999999999</v>
      </c>
      <c r="G471" s="77" t="s">
        <v>19</v>
      </c>
    </row>
    <row r="472" spans="2:7" ht="15.75" thickBot="1" x14ac:dyDescent="0.3">
      <c r="B472" s="64"/>
      <c r="C472" s="75"/>
      <c r="D472" s="76"/>
      <c r="E472" s="76"/>
      <c r="F472" s="42">
        <f>(17382414/42)</f>
        <v>413867</v>
      </c>
      <c r="G472" s="70"/>
    </row>
    <row r="473" spans="2:7" ht="15" x14ac:dyDescent="0.25">
      <c r="B473" s="63">
        <v>13</v>
      </c>
      <c r="C473" s="65" t="s">
        <v>93</v>
      </c>
      <c r="D473" s="67">
        <v>45588</v>
      </c>
      <c r="E473" s="67">
        <v>45613</v>
      </c>
      <c r="F473" s="37">
        <f>(0.8975+0.2+0.0025)</f>
        <v>1.0999999999999999</v>
      </c>
      <c r="G473" s="77" t="s">
        <v>19</v>
      </c>
    </row>
    <row r="474" spans="2:7" ht="15.75" thickBot="1" x14ac:dyDescent="0.3">
      <c r="B474" s="64"/>
      <c r="C474" s="75"/>
      <c r="D474" s="76"/>
      <c r="E474" s="76"/>
      <c r="F474" s="42">
        <f>(6796396.49/42)</f>
        <v>161818.96404761905</v>
      </c>
      <c r="G474" s="70"/>
    </row>
    <row r="475" spans="2:7" ht="15" x14ac:dyDescent="0.25">
      <c r="B475" s="63">
        <v>14</v>
      </c>
      <c r="C475" s="65" t="s">
        <v>200</v>
      </c>
      <c r="D475" s="67">
        <v>45634</v>
      </c>
      <c r="E475" s="67">
        <v>45653</v>
      </c>
      <c r="F475" s="37">
        <f>(0.8775+0.2+0.0025)</f>
        <v>1.0799999999999998</v>
      </c>
      <c r="G475" s="77" t="s">
        <v>19</v>
      </c>
    </row>
    <row r="476" spans="2:7" ht="15.75" thickBot="1" x14ac:dyDescent="0.3">
      <c r="B476" s="64"/>
      <c r="C476" s="75"/>
      <c r="D476" s="76"/>
      <c r="E476" s="76"/>
      <c r="F476" s="42">
        <f>(8398145.42/42)</f>
        <v>199955.84333333332</v>
      </c>
      <c r="G476" s="70"/>
    </row>
  </sheetData>
  <mergeCells count="1111">
    <mergeCell ref="B475:B476"/>
    <mergeCell ref="C475:C476"/>
    <mergeCell ref="D475:D476"/>
    <mergeCell ref="E475:E476"/>
    <mergeCell ref="G475:G476"/>
    <mergeCell ref="B429:B430"/>
    <mergeCell ref="C429:C430"/>
    <mergeCell ref="D429:D430"/>
    <mergeCell ref="E429:E430"/>
    <mergeCell ref="I429:I430"/>
    <mergeCell ref="B431:B432"/>
    <mergeCell ref="C431:C432"/>
    <mergeCell ref="D431:D432"/>
    <mergeCell ref="E431:E432"/>
    <mergeCell ref="I431:I432"/>
    <mergeCell ref="B433:B434"/>
    <mergeCell ref="C433:C434"/>
    <mergeCell ref="D433:D434"/>
    <mergeCell ref="E433:E434"/>
    <mergeCell ref="I433:I434"/>
    <mergeCell ref="B435:B436"/>
    <mergeCell ref="C435:C436"/>
    <mergeCell ref="D435:D436"/>
    <mergeCell ref="E435:E436"/>
    <mergeCell ref="I435:I436"/>
    <mergeCell ref="B427:B428"/>
    <mergeCell ref="C427:C428"/>
    <mergeCell ref="D427:D428"/>
    <mergeCell ref="E427:E428"/>
    <mergeCell ref="I427:I428"/>
    <mergeCell ref="B419:B420"/>
    <mergeCell ref="C419:C420"/>
    <mergeCell ref="D419:D420"/>
    <mergeCell ref="E419:E420"/>
    <mergeCell ref="I419:I420"/>
    <mergeCell ref="B421:B422"/>
    <mergeCell ref="C421:C422"/>
    <mergeCell ref="D421:D422"/>
    <mergeCell ref="E421:E422"/>
    <mergeCell ref="I421:I422"/>
    <mergeCell ref="B399:B400"/>
    <mergeCell ref="C399:C400"/>
    <mergeCell ref="I198:I199"/>
    <mergeCell ref="B315:B316"/>
    <mergeCell ref="C315:C316"/>
    <mergeCell ref="D315:D316"/>
    <mergeCell ref="E315:E316"/>
    <mergeCell ref="B331:B332"/>
    <mergeCell ref="C331:C332"/>
    <mergeCell ref="D331:D332"/>
    <mergeCell ref="E331:E332"/>
    <mergeCell ref="I331:I332"/>
    <mergeCell ref="B333:B334"/>
    <mergeCell ref="C333:C334"/>
    <mergeCell ref="D333:D334"/>
    <mergeCell ref="E333:E334"/>
    <mergeCell ref="I333:I334"/>
    <mergeCell ref="B425:B426"/>
    <mergeCell ref="C425:C426"/>
    <mergeCell ref="D425:D426"/>
    <mergeCell ref="E425:E426"/>
    <mergeCell ref="I425:I426"/>
    <mergeCell ref="B311:B312"/>
    <mergeCell ref="C311:C312"/>
    <mergeCell ref="D311:D312"/>
    <mergeCell ref="E311:E312"/>
    <mergeCell ref="I311:I312"/>
    <mergeCell ref="B313:B314"/>
    <mergeCell ref="C313:C314"/>
    <mergeCell ref="D313:D314"/>
    <mergeCell ref="E313:E314"/>
    <mergeCell ref="I313:I314"/>
    <mergeCell ref="B307:B308"/>
    <mergeCell ref="C307:C308"/>
    <mergeCell ref="D307:D308"/>
    <mergeCell ref="E307:E308"/>
    <mergeCell ref="I307:I308"/>
    <mergeCell ref="B309:B310"/>
    <mergeCell ref="C309:C310"/>
    <mergeCell ref="D309:D310"/>
    <mergeCell ref="E309:E310"/>
    <mergeCell ref="I309:I310"/>
    <mergeCell ref="B461:B462"/>
    <mergeCell ref="C461:C462"/>
    <mergeCell ref="B184:B185"/>
    <mergeCell ref="C184:C185"/>
    <mergeCell ref="D184:D185"/>
    <mergeCell ref="E184:E185"/>
    <mergeCell ref="I184:I185"/>
    <mergeCell ref="B186:B187"/>
    <mergeCell ref="C186:C187"/>
    <mergeCell ref="D186:D187"/>
    <mergeCell ref="E186:E187"/>
    <mergeCell ref="I186:I187"/>
    <mergeCell ref="B180:B181"/>
    <mergeCell ref="C180:C181"/>
    <mergeCell ref="D180:D181"/>
    <mergeCell ref="E180:E181"/>
    <mergeCell ref="I180:I181"/>
    <mergeCell ref="B182:B183"/>
    <mergeCell ref="C182:C183"/>
    <mergeCell ref="D182:D183"/>
    <mergeCell ref="E182:E183"/>
    <mergeCell ref="I182:I183"/>
    <mergeCell ref="B319:B320"/>
    <mergeCell ref="C319:C320"/>
    <mergeCell ref="D319:D320"/>
    <mergeCell ref="E319:E320"/>
    <mergeCell ref="I319:I320"/>
    <mergeCell ref="B321:B322"/>
    <mergeCell ref="C321:C322"/>
    <mergeCell ref="D321:D322"/>
    <mergeCell ref="E321:E322"/>
    <mergeCell ref="I321:I322"/>
    <mergeCell ref="B473:B474"/>
    <mergeCell ref="C473:C474"/>
    <mergeCell ref="D473:D474"/>
    <mergeCell ref="E473:E474"/>
    <mergeCell ref="G473:G474"/>
    <mergeCell ref="B469:B470"/>
    <mergeCell ref="C469:C470"/>
    <mergeCell ref="D469:D470"/>
    <mergeCell ref="E469:E470"/>
    <mergeCell ref="G469:G470"/>
    <mergeCell ref="B471:B472"/>
    <mergeCell ref="C471:C472"/>
    <mergeCell ref="D471:D472"/>
    <mergeCell ref="E471:E472"/>
    <mergeCell ref="G471:G472"/>
    <mergeCell ref="B465:B466"/>
    <mergeCell ref="C465:C466"/>
    <mergeCell ref="D465:D466"/>
    <mergeCell ref="E465:E466"/>
    <mergeCell ref="G465:G466"/>
    <mergeCell ref="B467:B468"/>
    <mergeCell ref="C467:C468"/>
    <mergeCell ref="D467:D468"/>
    <mergeCell ref="E467:E468"/>
    <mergeCell ref="G467:G468"/>
    <mergeCell ref="G453:G454"/>
    <mergeCell ref="I449:I450"/>
    <mergeCell ref="E453:E454"/>
    <mergeCell ref="B176:B177"/>
    <mergeCell ref="C176:C177"/>
    <mergeCell ref="D176:D177"/>
    <mergeCell ref="E176:E177"/>
    <mergeCell ref="I176:I177"/>
    <mergeCell ref="B170:B171"/>
    <mergeCell ref="C170:C171"/>
    <mergeCell ref="D170:D171"/>
    <mergeCell ref="E170:E171"/>
    <mergeCell ref="I170:I171"/>
    <mergeCell ref="B172:B173"/>
    <mergeCell ref="C172:C173"/>
    <mergeCell ref="D172:D173"/>
    <mergeCell ref="E172:E173"/>
    <mergeCell ref="I172:I173"/>
    <mergeCell ref="B178:B179"/>
    <mergeCell ref="C178:C179"/>
    <mergeCell ref="D178:D179"/>
    <mergeCell ref="E178:E179"/>
    <mergeCell ref="I178:I179"/>
    <mergeCell ref="B188:B189"/>
    <mergeCell ref="C188:C189"/>
    <mergeCell ref="D188:D189"/>
    <mergeCell ref="E188:E189"/>
    <mergeCell ref="I188:I189"/>
    <mergeCell ref="B190:B191"/>
    <mergeCell ref="C190:C191"/>
    <mergeCell ref="D190:D191"/>
    <mergeCell ref="E190:E191"/>
    <mergeCell ref="D405:D406"/>
    <mergeCell ref="E405:E406"/>
    <mergeCell ref="I405:I406"/>
    <mergeCell ref="D461:D462"/>
    <mergeCell ref="E461:E462"/>
    <mergeCell ref="G461:G462"/>
    <mergeCell ref="B463:B464"/>
    <mergeCell ref="C463:C464"/>
    <mergeCell ref="D463:D464"/>
    <mergeCell ref="E463:E464"/>
    <mergeCell ref="G463:G464"/>
    <mergeCell ref="B423:B424"/>
    <mergeCell ref="C423:C424"/>
    <mergeCell ref="D423:D424"/>
    <mergeCell ref="E423:E424"/>
    <mergeCell ref="I423:I424"/>
    <mergeCell ref="B459:B460"/>
    <mergeCell ref="C459:C460"/>
    <mergeCell ref="D459:D460"/>
    <mergeCell ref="E459:E460"/>
    <mergeCell ref="G459:G460"/>
    <mergeCell ref="I451:I452"/>
    <mergeCell ref="I453:I454"/>
    <mergeCell ref="C447:C448"/>
    <mergeCell ref="D447:D448"/>
    <mergeCell ref="E447:E448"/>
    <mergeCell ref="D457:D458"/>
    <mergeCell ref="E457:E458"/>
    <mergeCell ref="B451:B452"/>
    <mergeCell ref="C451:C452"/>
    <mergeCell ref="I447:I448"/>
    <mergeCell ref="B443:G444"/>
    <mergeCell ref="B407:B408"/>
    <mergeCell ref="C407:C408"/>
    <mergeCell ref="D407:D408"/>
    <mergeCell ref="B397:B398"/>
    <mergeCell ref="C397:C398"/>
    <mergeCell ref="D397:D398"/>
    <mergeCell ref="E397:E398"/>
    <mergeCell ref="I397:I398"/>
    <mergeCell ref="B393:B394"/>
    <mergeCell ref="C393:C394"/>
    <mergeCell ref="D393:D394"/>
    <mergeCell ref="E393:E394"/>
    <mergeCell ref="I393:I394"/>
    <mergeCell ref="B395:B396"/>
    <mergeCell ref="C395:C396"/>
    <mergeCell ref="D395:D396"/>
    <mergeCell ref="E395:E396"/>
    <mergeCell ref="I395:I396"/>
    <mergeCell ref="D399:D400"/>
    <mergeCell ref="E399:E400"/>
    <mergeCell ref="I399:I400"/>
    <mergeCell ref="B401:B402"/>
    <mergeCell ref="C401:C402"/>
    <mergeCell ref="D401:D402"/>
    <mergeCell ref="E401:E402"/>
    <mergeCell ref="I401:I402"/>
    <mergeCell ref="C403:C404"/>
    <mergeCell ref="D403:D404"/>
    <mergeCell ref="E403:E404"/>
    <mergeCell ref="I403:I404"/>
    <mergeCell ref="B405:B406"/>
    <mergeCell ref="C405:C406"/>
    <mergeCell ref="B389:B390"/>
    <mergeCell ref="C389:C390"/>
    <mergeCell ref="D389:D390"/>
    <mergeCell ref="E389:E390"/>
    <mergeCell ref="I389:I390"/>
    <mergeCell ref="B391:B392"/>
    <mergeCell ref="C391:C392"/>
    <mergeCell ref="D391:D392"/>
    <mergeCell ref="E391:E392"/>
    <mergeCell ref="I391:I392"/>
    <mergeCell ref="B385:B386"/>
    <mergeCell ref="C385:C386"/>
    <mergeCell ref="D385:D386"/>
    <mergeCell ref="E385:E386"/>
    <mergeCell ref="I385:I386"/>
    <mergeCell ref="B387:B388"/>
    <mergeCell ref="C387:C388"/>
    <mergeCell ref="D387:D388"/>
    <mergeCell ref="E387:E388"/>
    <mergeCell ref="I387:I388"/>
    <mergeCell ref="B381:B382"/>
    <mergeCell ref="C381:C382"/>
    <mergeCell ref="D381:D382"/>
    <mergeCell ref="E381:E382"/>
    <mergeCell ref="I381:I382"/>
    <mergeCell ref="B383:B384"/>
    <mergeCell ref="C383:C384"/>
    <mergeCell ref="D383:D384"/>
    <mergeCell ref="E383:E384"/>
    <mergeCell ref="I383:I384"/>
    <mergeCell ref="B377:B378"/>
    <mergeCell ref="C377:C378"/>
    <mergeCell ref="D377:D378"/>
    <mergeCell ref="E377:E378"/>
    <mergeCell ref="I377:I378"/>
    <mergeCell ref="B379:B380"/>
    <mergeCell ref="C379:C380"/>
    <mergeCell ref="D379:D380"/>
    <mergeCell ref="E379:E380"/>
    <mergeCell ref="I379:I380"/>
    <mergeCell ref="B373:B374"/>
    <mergeCell ref="C373:C374"/>
    <mergeCell ref="D373:D374"/>
    <mergeCell ref="E373:E374"/>
    <mergeCell ref="I373:I374"/>
    <mergeCell ref="B375:B376"/>
    <mergeCell ref="C375:C376"/>
    <mergeCell ref="D375:D376"/>
    <mergeCell ref="E375:E376"/>
    <mergeCell ref="I375:I376"/>
    <mergeCell ref="B369:B370"/>
    <mergeCell ref="C369:C370"/>
    <mergeCell ref="D369:D370"/>
    <mergeCell ref="E369:E370"/>
    <mergeCell ref="I369:I370"/>
    <mergeCell ref="B371:B372"/>
    <mergeCell ref="C371:C372"/>
    <mergeCell ref="D371:D372"/>
    <mergeCell ref="E371:E372"/>
    <mergeCell ref="I371:I372"/>
    <mergeCell ref="I315:I316"/>
    <mergeCell ref="B317:B318"/>
    <mergeCell ref="C317:C318"/>
    <mergeCell ref="D317:D318"/>
    <mergeCell ref="E317:E318"/>
    <mergeCell ref="I317:I318"/>
    <mergeCell ref="B327:B328"/>
    <mergeCell ref="C327:C328"/>
    <mergeCell ref="D327:D328"/>
    <mergeCell ref="E327:E328"/>
    <mergeCell ref="I327:I328"/>
    <mergeCell ref="B329:B330"/>
    <mergeCell ref="C329:C330"/>
    <mergeCell ref="D329:D330"/>
    <mergeCell ref="E329:E330"/>
    <mergeCell ref="I329:I330"/>
    <mergeCell ref="B323:B324"/>
    <mergeCell ref="C323:C324"/>
    <mergeCell ref="D323:D324"/>
    <mergeCell ref="E323:E324"/>
    <mergeCell ref="I323:I324"/>
    <mergeCell ref="B325:B326"/>
    <mergeCell ref="C325:C326"/>
    <mergeCell ref="D325:D326"/>
    <mergeCell ref="E325:E326"/>
    <mergeCell ref="I325:I326"/>
    <mergeCell ref="D303:D304"/>
    <mergeCell ref="E303:E304"/>
    <mergeCell ref="I303:I304"/>
    <mergeCell ref="B305:B306"/>
    <mergeCell ref="C305:C306"/>
    <mergeCell ref="D305:D306"/>
    <mergeCell ref="E305:E306"/>
    <mergeCell ref="I305:I306"/>
    <mergeCell ref="B299:B300"/>
    <mergeCell ref="C299:C300"/>
    <mergeCell ref="D299:D300"/>
    <mergeCell ref="E299:E300"/>
    <mergeCell ref="I299:I300"/>
    <mergeCell ref="B301:B302"/>
    <mergeCell ref="C301:C302"/>
    <mergeCell ref="D301:D302"/>
    <mergeCell ref="E301:E302"/>
    <mergeCell ref="I301:I302"/>
    <mergeCell ref="B303:B304"/>
    <mergeCell ref="C303:C304"/>
    <mergeCell ref="B295:B296"/>
    <mergeCell ref="C295:C296"/>
    <mergeCell ref="D295:D296"/>
    <mergeCell ref="E295:E296"/>
    <mergeCell ref="I295:I296"/>
    <mergeCell ref="B297:B298"/>
    <mergeCell ref="C297:C298"/>
    <mergeCell ref="D297:D298"/>
    <mergeCell ref="E297:E298"/>
    <mergeCell ref="I297:I298"/>
    <mergeCell ref="B291:B292"/>
    <mergeCell ref="C291:C292"/>
    <mergeCell ref="D291:D292"/>
    <mergeCell ref="E291:E292"/>
    <mergeCell ref="I291:I292"/>
    <mergeCell ref="B293:B294"/>
    <mergeCell ref="C293:C294"/>
    <mergeCell ref="D293:D294"/>
    <mergeCell ref="E293:E294"/>
    <mergeCell ref="I293:I294"/>
    <mergeCell ref="B287:B288"/>
    <mergeCell ref="C287:C288"/>
    <mergeCell ref="D287:D288"/>
    <mergeCell ref="E287:E288"/>
    <mergeCell ref="I287:I288"/>
    <mergeCell ref="B289:B290"/>
    <mergeCell ref="C289:C290"/>
    <mergeCell ref="D289:D290"/>
    <mergeCell ref="E289:E290"/>
    <mergeCell ref="I289:I290"/>
    <mergeCell ref="B283:B284"/>
    <mergeCell ref="C283:C284"/>
    <mergeCell ref="D283:D284"/>
    <mergeCell ref="E283:E284"/>
    <mergeCell ref="I283:I284"/>
    <mergeCell ref="B285:B286"/>
    <mergeCell ref="C285:C286"/>
    <mergeCell ref="D285:D286"/>
    <mergeCell ref="E285:E286"/>
    <mergeCell ref="I285:I286"/>
    <mergeCell ref="B281:B282"/>
    <mergeCell ref="C281:C282"/>
    <mergeCell ref="D281:D282"/>
    <mergeCell ref="E281:E282"/>
    <mergeCell ref="I281:I282"/>
    <mergeCell ref="B275:B276"/>
    <mergeCell ref="C275:C276"/>
    <mergeCell ref="D275:D276"/>
    <mergeCell ref="E275:E276"/>
    <mergeCell ref="I275:I276"/>
    <mergeCell ref="B277:B278"/>
    <mergeCell ref="C277:C278"/>
    <mergeCell ref="D277:D278"/>
    <mergeCell ref="E277:E278"/>
    <mergeCell ref="I277:I278"/>
    <mergeCell ref="B166:B167"/>
    <mergeCell ref="C166:C167"/>
    <mergeCell ref="D166:D167"/>
    <mergeCell ref="E166:E167"/>
    <mergeCell ref="I166:I167"/>
    <mergeCell ref="B168:B169"/>
    <mergeCell ref="C168:C169"/>
    <mergeCell ref="D168:D169"/>
    <mergeCell ref="E168:E169"/>
    <mergeCell ref="I168:I169"/>
    <mergeCell ref="B279:B280"/>
    <mergeCell ref="C279:C280"/>
    <mergeCell ref="I190:I191"/>
    <mergeCell ref="B192:B193"/>
    <mergeCell ref="C192:C193"/>
    <mergeCell ref="D192:D193"/>
    <mergeCell ref="E192:E193"/>
    <mergeCell ref="B273:B274"/>
    <mergeCell ref="C273:C274"/>
    <mergeCell ref="D273:D274"/>
    <mergeCell ref="E273:E274"/>
    <mergeCell ref="I273:I274"/>
    <mergeCell ref="B267:B268"/>
    <mergeCell ref="C267:C268"/>
    <mergeCell ref="D267:D268"/>
    <mergeCell ref="E267:E268"/>
    <mergeCell ref="I267:I268"/>
    <mergeCell ref="B269:B270"/>
    <mergeCell ref="C269:C270"/>
    <mergeCell ref="D269:D270"/>
    <mergeCell ref="E269:E270"/>
    <mergeCell ref="I269:I270"/>
    <mergeCell ref="D279:D280"/>
    <mergeCell ref="E279:E280"/>
    <mergeCell ref="I279:I280"/>
    <mergeCell ref="B265:B266"/>
    <mergeCell ref="C265:C266"/>
    <mergeCell ref="D265:D266"/>
    <mergeCell ref="E265:E266"/>
    <mergeCell ref="I265:I266"/>
    <mergeCell ref="D259:D260"/>
    <mergeCell ref="E259:E260"/>
    <mergeCell ref="I259:I260"/>
    <mergeCell ref="B261:B262"/>
    <mergeCell ref="C261:C262"/>
    <mergeCell ref="D261:D262"/>
    <mergeCell ref="E261:E262"/>
    <mergeCell ref="I261:I262"/>
    <mergeCell ref="B271:B272"/>
    <mergeCell ref="C271:C272"/>
    <mergeCell ref="D271:D272"/>
    <mergeCell ref="E271:E272"/>
    <mergeCell ref="I271:I272"/>
    <mergeCell ref="C174:C175"/>
    <mergeCell ref="D174:D175"/>
    <mergeCell ref="E174:E175"/>
    <mergeCell ref="I174:I175"/>
    <mergeCell ref="B221:B222"/>
    <mergeCell ref="E221:E222"/>
    <mergeCell ref="I221:I222"/>
    <mergeCell ref="B229:B230"/>
    <mergeCell ref="E229:E230"/>
    <mergeCell ref="B231:B232"/>
    <mergeCell ref="I215:I216"/>
    <mergeCell ref="I219:I220"/>
    <mergeCell ref="B263:B264"/>
    <mergeCell ref="C263:C264"/>
    <mergeCell ref="D263:D264"/>
    <mergeCell ref="E263:E264"/>
    <mergeCell ref="I263:I264"/>
    <mergeCell ref="I192:I193"/>
    <mergeCell ref="B194:B195"/>
    <mergeCell ref="C194:C195"/>
    <mergeCell ref="D194:D195"/>
    <mergeCell ref="E194:E195"/>
    <mergeCell ref="I194:I195"/>
    <mergeCell ref="B196:B197"/>
    <mergeCell ref="C196:C197"/>
    <mergeCell ref="D196:D197"/>
    <mergeCell ref="E196:E197"/>
    <mergeCell ref="I196:I197"/>
    <mergeCell ref="B198:B199"/>
    <mergeCell ref="C198:C199"/>
    <mergeCell ref="D198:D199"/>
    <mergeCell ref="E198:E199"/>
    <mergeCell ref="E162:E163"/>
    <mergeCell ref="I162:I163"/>
    <mergeCell ref="B156:B157"/>
    <mergeCell ref="C156:C157"/>
    <mergeCell ref="D156:D157"/>
    <mergeCell ref="E156:E157"/>
    <mergeCell ref="I156:I157"/>
    <mergeCell ref="B158:B159"/>
    <mergeCell ref="C158:C159"/>
    <mergeCell ref="D158:D159"/>
    <mergeCell ref="E158:E159"/>
    <mergeCell ref="I158:I159"/>
    <mergeCell ref="C257:C258"/>
    <mergeCell ref="B164:B165"/>
    <mergeCell ref="C164:C165"/>
    <mergeCell ref="D164:D165"/>
    <mergeCell ref="E164:E165"/>
    <mergeCell ref="I164:I165"/>
    <mergeCell ref="B251:B252"/>
    <mergeCell ref="C251:C252"/>
    <mergeCell ref="D251:D252"/>
    <mergeCell ref="E251:E252"/>
    <mergeCell ref="I251:I252"/>
    <mergeCell ref="E247:E248"/>
    <mergeCell ref="E243:E244"/>
    <mergeCell ref="E245:E246"/>
    <mergeCell ref="C243:C244"/>
    <mergeCell ref="D243:D244"/>
    <mergeCell ref="C247:C248"/>
    <mergeCell ref="C209:I210"/>
    <mergeCell ref="C211:C212"/>
    <mergeCell ref="B174:B175"/>
    <mergeCell ref="I225:I226"/>
    <mergeCell ref="B152:B153"/>
    <mergeCell ref="C152:C153"/>
    <mergeCell ref="D152:D153"/>
    <mergeCell ref="E152:E153"/>
    <mergeCell ref="I152:I153"/>
    <mergeCell ref="B154:B155"/>
    <mergeCell ref="C154:C155"/>
    <mergeCell ref="D154:D155"/>
    <mergeCell ref="E154:E155"/>
    <mergeCell ref="I154:I155"/>
    <mergeCell ref="B148:B149"/>
    <mergeCell ref="C148:C149"/>
    <mergeCell ref="D148:D149"/>
    <mergeCell ref="E148:E149"/>
    <mergeCell ref="I148:I149"/>
    <mergeCell ref="B150:B151"/>
    <mergeCell ref="C150:C151"/>
    <mergeCell ref="D150:D151"/>
    <mergeCell ref="E150:E151"/>
    <mergeCell ref="I150:I151"/>
    <mergeCell ref="I211:I212"/>
    <mergeCell ref="D211:D212"/>
    <mergeCell ref="E211:E212"/>
    <mergeCell ref="B160:B161"/>
    <mergeCell ref="C160:C161"/>
    <mergeCell ref="D160:D161"/>
    <mergeCell ref="E160:E161"/>
    <mergeCell ref="I160:I161"/>
    <mergeCell ref="B162:B163"/>
    <mergeCell ref="C162:C163"/>
    <mergeCell ref="D162:D163"/>
    <mergeCell ref="D144:D145"/>
    <mergeCell ref="E144:E145"/>
    <mergeCell ref="I144:I145"/>
    <mergeCell ref="B146:B147"/>
    <mergeCell ref="C146:C147"/>
    <mergeCell ref="D146:D147"/>
    <mergeCell ref="E146:E147"/>
    <mergeCell ref="I146:I147"/>
    <mergeCell ref="B122:B123"/>
    <mergeCell ref="C122:C123"/>
    <mergeCell ref="D122:D123"/>
    <mergeCell ref="E122:E123"/>
    <mergeCell ref="I122:I123"/>
    <mergeCell ref="B128:B129"/>
    <mergeCell ref="C128:C129"/>
    <mergeCell ref="D128:D129"/>
    <mergeCell ref="E128:E129"/>
    <mergeCell ref="I128:I129"/>
    <mergeCell ref="B124:B125"/>
    <mergeCell ref="C124:C125"/>
    <mergeCell ref="D124:D125"/>
    <mergeCell ref="E124:E125"/>
    <mergeCell ref="I124:I125"/>
    <mergeCell ref="B126:B127"/>
    <mergeCell ref="C126:C127"/>
    <mergeCell ref="D126:D127"/>
    <mergeCell ref="E126:E127"/>
    <mergeCell ref="I126:I127"/>
    <mergeCell ref="B136:B137"/>
    <mergeCell ref="C136:C137"/>
    <mergeCell ref="I140:I141"/>
    <mergeCell ref="B142:B143"/>
    <mergeCell ref="B118:B119"/>
    <mergeCell ref="C118:C119"/>
    <mergeCell ref="D118:D119"/>
    <mergeCell ref="E118:E119"/>
    <mergeCell ref="I118:I119"/>
    <mergeCell ref="B120:B121"/>
    <mergeCell ref="C120:C121"/>
    <mergeCell ref="D120:D121"/>
    <mergeCell ref="E120:E121"/>
    <mergeCell ref="I120:I121"/>
    <mergeCell ref="B114:B115"/>
    <mergeCell ref="C114:C115"/>
    <mergeCell ref="D114:D115"/>
    <mergeCell ref="E114:E115"/>
    <mergeCell ref="I114:I115"/>
    <mergeCell ref="B116:B117"/>
    <mergeCell ref="C116:C117"/>
    <mergeCell ref="D116:D117"/>
    <mergeCell ref="E116:E117"/>
    <mergeCell ref="I116:I117"/>
    <mergeCell ref="B110:B111"/>
    <mergeCell ref="C110:C111"/>
    <mergeCell ref="D110:D111"/>
    <mergeCell ref="E110:E111"/>
    <mergeCell ref="I110:I111"/>
    <mergeCell ref="B112:B113"/>
    <mergeCell ref="C112:C113"/>
    <mergeCell ref="D112:D113"/>
    <mergeCell ref="E112:E113"/>
    <mergeCell ref="I112:I113"/>
    <mergeCell ref="B106:B107"/>
    <mergeCell ref="C106:C107"/>
    <mergeCell ref="D106:D107"/>
    <mergeCell ref="E106:E107"/>
    <mergeCell ref="I106:I107"/>
    <mergeCell ref="B108:B109"/>
    <mergeCell ref="C108:C109"/>
    <mergeCell ref="D108:D109"/>
    <mergeCell ref="E108:E109"/>
    <mergeCell ref="I108:I109"/>
    <mergeCell ref="B102:B103"/>
    <mergeCell ref="C102:C103"/>
    <mergeCell ref="D102:D103"/>
    <mergeCell ref="E102:E103"/>
    <mergeCell ref="I102:I103"/>
    <mergeCell ref="B104:B105"/>
    <mergeCell ref="C104:C105"/>
    <mergeCell ref="D104:D105"/>
    <mergeCell ref="E104:E105"/>
    <mergeCell ref="I104:I105"/>
    <mergeCell ref="B98:B99"/>
    <mergeCell ref="C98:C99"/>
    <mergeCell ref="D98:D99"/>
    <mergeCell ref="E98:E99"/>
    <mergeCell ref="I98:I99"/>
    <mergeCell ref="B100:B101"/>
    <mergeCell ref="C100:C101"/>
    <mergeCell ref="D100:D101"/>
    <mergeCell ref="E100:E101"/>
    <mergeCell ref="I100:I101"/>
    <mergeCell ref="B94:B95"/>
    <mergeCell ref="C94:C95"/>
    <mergeCell ref="D94:D95"/>
    <mergeCell ref="E94:E95"/>
    <mergeCell ref="I94:I95"/>
    <mergeCell ref="B96:B97"/>
    <mergeCell ref="C96:C97"/>
    <mergeCell ref="D96:D97"/>
    <mergeCell ref="E96:E97"/>
    <mergeCell ref="I96:I97"/>
    <mergeCell ref="C90:C91"/>
    <mergeCell ref="D90:D91"/>
    <mergeCell ref="E90:E91"/>
    <mergeCell ref="I90:I91"/>
    <mergeCell ref="B92:B93"/>
    <mergeCell ref="C92:C93"/>
    <mergeCell ref="D92:D93"/>
    <mergeCell ref="E92:E93"/>
    <mergeCell ref="I92:I93"/>
    <mergeCell ref="B90:B91"/>
    <mergeCell ref="B74:B75"/>
    <mergeCell ref="C74:C75"/>
    <mergeCell ref="D74:D75"/>
    <mergeCell ref="E74:E75"/>
    <mergeCell ref="I74:I75"/>
    <mergeCell ref="B76:B77"/>
    <mergeCell ref="C76:C77"/>
    <mergeCell ref="D76:D77"/>
    <mergeCell ref="E76:E77"/>
    <mergeCell ref="I76:I77"/>
    <mergeCell ref="B78:B79"/>
    <mergeCell ref="C78:C79"/>
    <mergeCell ref="D78:D79"/>
    <mergeCell ref="E78:E79"/>
    <mergeCell ref="I78:I79"/>
    <mergeCell ref="B80:B81"/>
    <mergeCell ref="C80:C81"/>
    <mergeCell ref="D80:D81"/>
    <mergeCell ref="E80:E81"/>
    <mergeCell ref="I80:I81"/>
    <mergeCell ref="B82:B83"/>
    <mergeCell ref="C82:C83"/>
    <mergeCell ref="F447:F448"/>
    <mergeCell ref="G447:G448"/>
    <mergeCell ref="G449:G450"/>
    <mergeCell ref="G451:G452"/>
    <mergeCell ref="B457:B458"/>
    <mergeCell ref="C457:C458"/>
    <mergeCell ref="D345:D346"/>
    <mergeCell ref="E345:E346"/>
    <mergeCell ref="C347:C348"/>
    <mergeCell ref="C365:C366"/>
    <mergeCell ref="D365:D366"/>
    <mergeCell ref="E365:E366"/>
    <mergeCell ref="D361:D362"/>
    <mergeCell ref="E361:E362"/>
    <mergeCell ref="B365:B366"/>
    <mergeCell ref="B361:B362"/>
    <mergeCell ref="C359:C360"/>
    <mergeCell ref="D359:D360"/>
    <mergeCell ref="E359:E360"/>
    <mergeCell ref="C453:C454"/>
    <mergeCell ref="D453:D454"/>
    <mergeCell ref="B447:B448"/>
    <mergeCell ref="D355:D356"/>
    <mergeCell ref="B227:B228"/>
    <mergeCell ref="E217:E218"/>
    <mergeCell ref="B215:B216"/>
    <mergeCell ref="C215:C216"/>
    <mergeCell ref="D215:D216"/>
    <mergeCell ref="E215:E216"/>
    <mergeCell ref="C221:C222"/>
    <mergeCell ref="J343:J344"/>
    <mergeCell ref="B347:B348"/>
    <mergeCell ref="B353:B354"/>
    <mergeCell ref="J357:J358"/>
    <mergeCell ref="J353:J354"/>
    <mergeCell ref="J349:J350"/>
    <mergeCell ref="B351:B352"/>
    <mergeCell ref="C349:C350"/>
    <mergeCell ref="C351:C352"/>
    <mergeCell ref="D351:D352"/>
    <mergeCell ref="B357:B358"/>
    <mergeCell ref="D349:D350"/>
    <mergeCell ref="E349:E350"/>
    <mergeCell ref="J351:J352"/>
    <mergeCell ref="J345:J346"/>
    <mergeCell ref="C357:C358"/>
    <mergeCell ref="I357:I358"/>
    <mergeCell ref="B349:B350"/>
    <mergeCell ref="C353:C354"/>
    <mergeCell ref="I353:I354"/>
    <mergeCell ref="I355:I356"/>
    <mergeCell ref="D357:D358"/>
    <mergeCell ref="D353:D354"/>
    <mergeCell ref="E353:E354"/>
    <mergeCell ref="E355:E356"/>
    <mergeCell ref="I243:I244"/>
    <mergeCell ref="C241:C242"/>
    <mergeCell ref="C231:C232"/>
    <mergeCell ref="I249:I250"/>
    <mergeCell ref="B338:I338"/>
    <mergeCell ref="C341:I342"/>
    <mergeCell ref="C355:C356"/>
    <mergeCell ref="C343:C344"/>
    <mergeCell ref="D343:D344"/>
    <mergeCell ref="E343:E344"/>
    <mergeCell ref="B345:B346"/>
    <mergeCell ref="C345:C346"/>
    <mergeCell ref="E249:E250"/>
    <mergeCell ref="B343:B344"/>
    <mergeCell ref="B253:B254"/>
    <mergeCell ref="C253:C254"/>
    <mergeCell ref="D253:D254"/>
    <mergeCell ref="E253:E254"/>
    <mergeCell ref="I253:I254"/>
    <mergeCell ref="B255:B256"/>
    <mergeCell ref="C255:C256"/>
    <mergeCell ref="D255:D256"/>
    <mergeCell ref="E255:E256"/>
    <mergeCell ref="I255:I256"/>
    <mergeCell ref="B257:B258"/>
    <mergeCell ref="B249:B250"/>
    <mergeCell ref="C249:C250"/>
    <mergeCell ref="D257:D258"/>
    <mergeCell ref="E257:E258"/>
    <mergeCell ref="I257:I258"/>
    <mergeCell ref="B259:B260"/>
    <mergeCell ref="C259:C260"/>
    <mergeCell ref="E231:E232"/>
    <mergeCell ref="D233:D234"/>
    <mergeCell ref="C235:C236"/>
    <mergeCell ref="B239:B240"/>
    <mergeCell ref="I213:I214"/>
    <mergeCell ref="C217:C218"/>
    <mergeCell ref="D217:D218"/>
    <mergeCell ref="E219:E220"/>
    <mergeCell ref="B213:B214"/>
    <mergeCell ref="C213:C214"/>
    <mergeCell ref="D213:D214"/>
    <mergeCell ref="B217:B218"/>
    <mergeCell ref="I217:I218"/>
    <mergeCell ref="E213:E214"/>
    <mergeCell ref="C219:C220"/>
    <mergeCell ref="B223:B224"/>
    <mergeCell ref="C223:C224"/>
    <mergeCell ref="D219:D220"/>
    <mergeCell ref="B219:B220"/>
    <mergeCell ref="E239:E240"/>
    <mergeCell ref="B233:B234"/>
    <mergeCell ref="D235:D236"/>
    <mergeCell ref="I239:I240"/>
    <mergeCell ref="D231:D232"/>
    <mergeCell ref="C237:C238"/>
    <mergeCell ref="D237:D238"/>
    <mergeCell ref="E237:E238"/>
    <mergeCell ref="I237:I238"/>
    <mergeCell ref="C239:C240"/>
    <mergeCell ref="I227:I228"/>
    <mergeCell ref="E225:E226"/>
    <mergeCell ref="D221:D222"/>
    <mergeCell ref="C229:C230"/>
    <mergeCell ref="D229:D230"/>
    <mergeCell ref="I359:I360"/>
    <mergeCell ref="I361:I362"/>
    <mergeCell ref="I363:I364"/>
    <mergeCell ref="I223:I224"/>
    <mergeCell ref="E223:E224"/>
    <mergeCell ref="E227:E228"/>
    <mergeCell ref="B225:B226"/>
    <mergeCell ref="C225:C226"/>
    <mergeCell ref="D225:D226"/>
    <mergeCell ref="I247:I248"/>
    <mergeCell ref="B247:B248"/>
    <mergeCell ref="B245:B246"/>
    <mergeCell ref="I245:I246"/>
    <mergeCell ref="B237:B238"/>
    <mergeCell ref="I241:I242"/>
    <mergeCell ref="I233:I234"/>
    <mergeCell ref="D239:D240"/>
    <mergeCell ref="I343:I344"/>
    <mergeCell ref="I345:I346"/>
    <mergeCell ref="I347:I348"/>
    <mergeCell ref="I349:I350"/>
    <mergeCell ref="I351:I352"/>
    <mergeCell ref="D247:D248"/>
    <mergeCell ref="D245:D246"/>
    <mergeCell ref="C227:C228"/>
    <mergeCell ref="D227:D228"/>
    <mergeCell ref="D223:D224"/>
    <mergeCell ref="I231:I232"/>
    <mergeCell ref="I235:I236"/>
    <mergeCell ref="E235:E236"/>
    <mergeCell ref="J365:J366"/>
    <mergeCell ref="B367:B368"/>
    <mergeCell ref="C367:C368"/>
    <mergeCell ref="J367:J368"/>
    <mergeCell ref="D367:D368"/>
    <mergeCell ref="E367:E368"/>
    <mergeCell ref="D347:D348"/>
    <mergeCell ref="E347:E348"/>
    <mergeCell ref="J347:J348"/>
    <mergeCell ref="J363:J364"/>
    <mergeCell ref="J359:J360"/>
    <mergeCell ref="E357:E358"/>
    <mergeCell ref="E351:E352"/>
    <mergeCell ref="I365:I366"/>
    <mergeCell ref="I367:I368"/>
    <mergeCell ref="J355:J356"/>
    <mergeCell ref="C361:C362"/>
    <mergeCell ref="J361:J362"/>
    <mergeCell ref="E363:E364"/>
    <mergeCell ref="B363:B364"/>
    <mergeCell ref="C363:C364"/>
    <mergeCell ref="D363:D364"/>
    <mergeCell ref="B359:B360"/>
    <mergeCell ref="B355:B356"/>
    <mergeCell ref="B62:B63"/>
    <mergeCell ref="C62:C63"/>
    <mergeCell ref="D62:D63"/>
    <mergeCell ref="E62:E63"/>
    <mergeCell ref="I62:I63"/>
    <mergeCell ref="B64:B65"/>
    <mergeCell ref="C64:C65"/>
    <mergeCell ref="B60:B61"/>
    <mergeCell ref="B56:B57"/>
    <mergeCell ref="C56:C57"/>
    <mergeCell ref="B50:B51"/>
    <mergeCell ref="C50:C51"/>
    <mergeCell ref="D50:D51"/>
    <mergeCell ref="E50:E51"/>
    <mergeCell ref="I50:I51"/>
    <mergeCell ref="I56:I57"/>
    <mergeCell ref="B58:B59"/>
    <mergeCell ref="B9:I9"/>
    <mergeCell ref="E32:E33"/>
    <mergeCell ref="I32:I33"/>
    <mergeCell ref="D24:D25"/>
    <mergeCell ref="E24:E25"/>
    <mergeCell ref="I24:I25"/>
    <mergeCell ref="B22:B23"/>
    <mergeCell ref="C32:C33"/>
    <mergeCell ref="D32:D33"/>
    <mergeCell ref="E28:E29"/>
    <mergeCell ref="B28:B29"/>
    <mergeCell ref="I28:I29"/>
    <mergeCell ref="D22:D23"/>
    <mergeCell ref="E22:E23"/>
    <mergeCell ref="I22:I23"/>
    <mergeCell ref="B24:B25"/>
    <mergeCell ref="B30:B31"/>
    <mergeCell ref="B32:B33"/>
    <mergeCell ref="B18:B19"/>
    <mergeCell ref="C18:C19"/>
    <mergeCell ref="D18:D19"/>
    <mergeCell ref="E18:E19"/>
    <mergeCell ref="I18:I19"/>
    <mergeCell ref="C10:H10"/>
    <mergeCell ref="C12:I13"/>
    <mergeCell ref="B14:B15"/>
    <mergeCell ref="C14:C15"/>
    <mergeCell ref="D14:D15"/>
    <mergeCell ref="E14:E15"/>
    <mergeCell ref="I14:I15"/>
    <mergeCell ref="B16:B17"/>
    <mergeCell ref="C16:C17"/>
    <mergeCell ref="E70:E71"/>
    <mergeCell ref="I70:I71"/>
    <mergeCell ref="B72:B73"/>
    <mergeCell ref="C72:C73"/>
    <mergeCell ref="D72:D73"/>
    <mergeCell ref="E72:E73"/>
    <mergeCell ref="I72:I73"/>
    <mergeCell ref="I54:I55"/>
    <mergeCell ref="B54:B55"/>
    <mergeCell ref="C54:C55"/>
    <mergeCell ref="D54:D55"/>
    <mergeCell ref="E54:E55"/>
    <mergeCell ref="I58:I59"/>
    <mergeCell ref="I52:I53"/>
    <mergeCell ref="E58:E59"/>
    <mergeCell ref="D58:D59"/>
    <mergeCell ref="C58:C59"/>
    <mergeCell ref="B52:B53"/>
    <mergeCell ref="C52:C53"/>
    <mergeCell ref="D52:D53"/>
    <mergeCell ref="E52:E53"/>
    <mergeCell ref="D56:D57"/>
    <mergeCell ref="E56:E57"/>
    <mergeCell ref="B68:B69"/>
    <mergeCell ref="C68:C69"/>
    <mergeCell ref="D68:D69"/>
    <mergeCell ref="I60:I61"/>
    <mergeCell ref="D64:D65"/>
    <mergeCell ref="E64:E65"/>
    <mergeCell ref="B66:B67"/>
    <mergeCell ref="C66:C67"/>
    <mergeCell ref="D66:D67"/>
    <mergeCell ref="B48:B49"/>
    <mergeCell ref="I46:I47"/>
    <mergeCell ref="C36:C37"/>
    <mergeCell ref="D36:D37"/>
    <mergeCell ref="C44:C45"/>
    <mergeCell ref="I38:I39"/>
    <mergeCell ref="I36:I37"/>
    <mergeCell ref="E48:E49"/>
    <mergeCell ref="I48:I49"/>
    <mergeCell ref="I42:I43"/>
    <mergeCell ref="B40:B41"/>
    <mergeCell ref="C40:C41"/>
    <mergeCell ref="D40:D41"/>
    <mergeCell ref="E40:E41"/>
    <mergeCell ref="I40:I41"/>
    <mergeCell ref="B42:B43"/>
    <mergeCell ref="C42:C43"/>
    <mergeCell ref="D42:D43"/>
    <mergeCell ref="E42:E43"/>
    <mergeCell ref="D44:D45"/>
    <mergeCell ref="E44:E45"/>
    <mergeCell ref="B46:B47"/>
    <mergeCell ref="C46:C47"/>
    <mergeCell ref="D46:D47"/>
    <mergeCell ref="D34:D35"/>
    <mergeCell ref="E34:E35"/>
    <mergeCell ref="I34:I35"/>
    <mergeCell ref="C20:C21"/>
    <mergeCell ref="D20:D21"/>
    <mergeCell ref="E20:E21"/>
    <mergeCell ref="I20:I21"/>
    <mergeCell ref="C28:C29"/>
    <mergeCell ref="D28:D29"/>
    <mergeCell ref="C30:C31"/>
    <mergeCell ref="D30:D31"/>
    <mergeCell ref="E30:E31"/>
    <mergeCell ref="I30:I31"/>
    <mergeCell ref="E68:E69"/>
    <mergeCell ref="I68:I69"/>
    <mergeCell ref="E36:E37"/>
    <mergeCell ref="C38:C39"/>
    <mergeCell ref="D38:D39"/>
    <mergeCell ref="E66:E67"/>
    <mergeCell ref="C60:C61"/>
    <mergeCell ref="D60:D61"/>
    <mergeCell ref="E60:E61"/>
    <mergeCell ref="I64:I65"/>
    <mergeCell ref="I66:I67"/>
    <mergeCell ref="C142:C143"/>
    <mergeCell ref="D142:D143"/>
    <mergeCell ref="E142:E143"/>
    <mergeCell ref="I142:I143"/>
    <mergeCell ref="B403:B404"/>
    <mergeCell ref="D16:D17"/>
    <mergeCell ref="E16:E17"/>
    <mergeCell ref="I16:I17"/>
    <mergeCell ref="C48:C49"/>
    <mergeCell ref="B44:B45"/>
    <mergeCell ref="B36:B37"/>
    <mergeCell ref="B38:B39"/>
    <mergeCell ref="C22:C23"/>
    <mergeCell ref="I44:I45"/>
    <mergeCell ref="E38:E39"/>
    <mergeCell ref="D48:D49"/>
    <mergeCell ref="E46:E47"/>
    <mergeCell ref="B20:B21"/>
    <mergeCell ref="I229:I230"/>
    <mergeCell ref="C24:C25"/>
    <mergeCell ref="B26:B27"/>
    <mergeCell ref="C26:C27"/>
    <mergeCell ref="D26:D27"/>
    <mergeCell ref="E26:E27"/>
    <mergeCell ref="I26:I27"/>
    <mergeCell ref="B211:B212"/>
    <mergeCell ref="B206:I206"/>
    <mergeCell ref="B70:B71"/>
    <mergeCell ref="C70:C71"/>
    <mergeCell ref="D70:D71"/>
    <mergeCell ref="B34:B35"/>
    <mergeCell ref="C34:C35"/>
    <mergeCell ref="B455:B456"/>
    <mergeCell ref="C455:C456"/>
    <mergeCell ref="D455:D456"/>
    <mergeCell ref="E455:E456"/>
    <mergeCell ref="G455:G456"/>
    <mergeCell ref="G457:G458"/>
    <mergeCell ref="B449:B450"/>
    <mergeCell ref="C449:C450"/>
    <mergeCell ref="D449:D450"/>
    <mergeCell ref="E449:E450"/>
    <mergeCell ref="D451:D452"/>
    <mergeCell ref="E451:E452"/>
    <mergeCell ref="B453:B454"/>
    <mergeCell ref="B138:B139"/>
    <mergeCell ref="C138:C139"/>
    <mergeCell ref="D138:D139"/>
    <mergeCell ref="E138:E139"/>
    <mergeCell ref="B140:B141"/>
    <mergeCell ref="C140:C141"/>
    <mergeCell ref="D140:D141"/>
    <mergeCell ref="E140:E141"/>
    <mergeCell ref="C245:C246"/>
    <mergeCell ref="D249:D250"/>
    <mergeCell ref="D241:D242"/>
    <mergeCell ref="B243:B244"/>
    <mergeCell ref="B241:B242"/>
    <mergeCell ref="E241:E242"/>
    <mergeCell ref="B235:B236"/>
    <mergeCell ref="C233:C234"/>
    <mergeCell ref="E233:E234"/>
    <mergeCell ref="B144:B145"/>
    <mergeCell ref="C144:C145"/>
    <mergeCell ref="B411:B412"/>
    <mergeCell ref="C411:C412"/>
    <mergeCell ref="D411:D412"/>
    <mergeCell ref="E411:E412"/>
    <mergeCell ref="I411:I412"/>
    <mergeCell ref="B413:B414"/>
    <mergeCell ref="C413:C414"/>
    <mergeCell ref="D413:D414"/>
    <mergeCell ref="E413:E414"/>
    <mergeCell ref="I413:I414"/>
    <mergeCell ref="D82:D83"/>
    <mergeCell ref="E82:E83"/>
    <mergeCell ref="I82:I83"/>
    <mergeCell ref="B84:B85"/>
    <mergeCell ref="C84:C85"/>
    <mergeCell ref="D84:D85"/>
    <mergeCell ref="E84:E85"/>
    <mergeCell ref="I84:I85"/>
    <mergeCell ref="B86:B87"/>
    <mergeCell ref="C86:C87"/>
    <mergeCell ref="D86:D87"/>
    <mergeCell ref="E86:E87"/>
    <mergeCell ref="I86:I87"/>
    <mergeCell ref="B88:B89"/>
    <mergeCell ref="C88:C89"/>
    <mergeCell ref="D88:D89"/>
    <mergeCell ref="E88:E89"/>
    <mergeCell ref="I88:I89"/>
    <mergeCell ref="D136:D137"/>
    <mergeCell ref="E136:E137"/>
    <mergeCell ref="I136:I137"/>
    <mergeCell ref="I138:I139"/>
    <mergeCell ref="B415:B416"/>
    <mergeCell ref="C415:C416"/>
    <mergeCell ref="D415:D416"/>
    <mergeCell ref="E415:E416"/>
    <mergeCell ref="I415:I416"/>
    <mergeCell ref="B417:B418"/>
    <mergeCell ref="C417:C418"/>
    <mergeCell ref="D417:D418"/>
    <mergeCell ref="E417:E418"/>
    <mergeCell ref="I417:I418"/>
    <mergeCell ref="B134:B135"/>
    <mergeCell ref="C134:C135"/>
    <mergeCell ref="D134:D135"/>
    <mergeCell ref="E134:E135"/>
    <mergeCell ref="I134:I135"/>
    <mergeCell ref="B130:B131"/>
    <mergeCell ref="C130:C131"/>
    <mergeCell ref="D130:D131"/>
    <mergeCell ref="E130:E131"/>
    <mergeCell ref="I130:I131"/>
    <mergeCell ref="B132:B133"/>
    <mergeCell ref="C132:C133"/>
    <mergeCell ref="D132:D133"/>
    <mergeCell ref="E132:E133"/>
    <mergeCell ref="I132:I133"/>
    <mergeCell ref="E407:E408"/>
    <mergeCell ref="I407:I408"/>
    <mergeCell ref="B409:B410"/>
    <mergeCell ref="C409:C410"/>
    <mergeCell ref="D409:D410"/>
    <mergeCell ref="E409:E410"/>
    <mergeCell ref="I409:I410"/>
  </mergeCells>
  <printOptions horizontalCentered="1"/>
  <pageMargins left="0.78740157480314965" right="0.47244094488188981" top="0.78740157480314965" bottom="0.74803149606299213" header="0" footer="0"/>
  <pageSetup scale="23" orientation="portrait" r:id="rId1"/>
  <headerFooter alignWithMargins="0"/>
  <rowBreaks count="3" manualBreakCount="3">
    <brk id="203" min="1" max="9" man="1"/>
    <brk id="336" min="1" max="9" man="1"/>
    <brk id="440" min="1" max="9" man="1"/>
  </rowBreaks>
  <colBreaks count="2" manualBreakCount="2">
    <brk id="1" max="1048575" man="1"/>
    <brk id="11" min="4" max="17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enerodiciembre</vt:lpstr>
      <vt:lpstr>enerodiciembre!Área_de_impresión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precios</dc:creator>
  <cp:lastModifiedBy>Manuel Armando Aldana Doradea</cp:lastModifiedBy>
  <cp:lastPrinted>2024-11-26T15:37:24Z</cp:lastPrinted>
  <dcterms:created xsi:type="dcterms:W3CDTF">2019-03-01T16:39:02Z</dcterms:created>
  <dcterms:modified xsi:type="dcterms:W3CDTF">2025-01-20T17:29:50Z</dcterms:modified>
</cp:coreProperties>
</file>